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9120" activeTab="0"/>
  </bookViews>
  <sheets>
    <sheet name="BS" sheetId="1" r:id="rId1"/>
    <sheet name="IS " sheetId="2" r:id="rId2"/>
    <sheet name="Equity" sheetId="3" r:id="rId3"/>
    <sheet name="CF" sheetId="4" r:id="rId4"/>
  </sheets>
  <definedNames>
    <definedName name="_xlnm.Print_Area" localSheetId="0">'BS'!$A$1:$G$64</definedName>
  </definedNames>
  <calcPr fullCalcOnLoad="1"/>
</workbook>
</file>

<file path=xl/sharedStrings.xml><?xml version="1.0" encoding="utf-8"?>
<sst xmlns="http://schemas.openxmlformats.org/spreadsheetml/2006/main" count="219" uniqueCount="172">
  <si>
    <t>RM'000</t>
  </si>
  <si>
    <t>Revenue</t>
  </si>
  <si>
    <t>Profit before taxation</t>
  </si>
  <si>
    <t>Basic earnings per ordinary share (sen)</t>
  </si>
  <si>
    <t>Diluted earnings per ordinary share (sen)</t>
  </si>
  <si>
    <t>Net current assets</t>
  </si>
  <si>
    <t>Borrowings</t>
  </si>
  <si>
    <t>Trade and other payables</t>
  </si>
  <si>
    <t>Current liabilities</t>
  </si>
  <si>
    <t>Trade and other receivables</t>
  </si>
  <si>
    <t>Inventories</t>
  </si>
  <si>
    <t>Current assets</t>
  </si>
  <si>
    <t>Property, plant and equipment</t>
  </si>
  <si>
    <t>Financed by:</t>
  </si>
  <si>
    <t>Capital and reserves</t>
  </si>
  <si>
    <t>Share capital</t>
  </si>
  <si>
    <t>Long term and deferred liabilities</t>
  </si>
  <si>
    <t>Deferred taxation</t>
  </si>
  <si>
    <t>Retained profits</t>
  </si>
  <si>
    <t>Share premium</t>
  </si>
  <si>
    <t>Cost of sales</t>
  </si>
  <si>
    <t>Gross Profit</t>
  </si>
  <si>
    <t>Administrative expenses</t>
  </si>
  <si>
    <t>Investment income</t>
  </si>
  <si>
    <t>Other receivables</t>
  </si>
  <si>
    <t>Timber concession</t>
  </si>
  <si>
    <t>Deposits, cash and bank balances</t>
  </si>
  <si>
    <t>Provision for taxation</t>
  </si>
  <si>
    <t>Provision for retirement benefits</t>
  </si>
  <si>
    <t>Company No: 419232-K</t>
  </si>
  <si>
    <t xml:space="preserve">TA ANN HOLDINGS BERHAD </t>
  </si>
  <si>
    <t>(Incorporated in Malaysia)</t>
  </si>
  <si>
    <t>Deferred tax assets</t>
  </si>
  <si>
    <t>TA ANN HOLDINGS BERHAD</t>
  </si>
  <si>
    <t>Share</t>
  </si>
  <si>
    <t xml:space="preserve">Retained </t>
  </si>
  <si>
    <t>capital</t>
  </si>
  <si>
    <t>premium</t>
  </si>
  <si>
    <t>profits</t>
  </si>
  <si>
    <t>Total</t>
  </si>
  <si>
    <t>31 December 2001</t>
  </si>
  <si>
    <t>Cash flows from operating activities</t>
  </si>
  <si>
    <t xml:space="preserve">Profit before taxation </t>
  </si>
  <si>
    <t>Adjustments for:</t>
  </si>
  <si>
    <t>Amortisation of plantation development expenditure</t>
  </si>
  <si>
    <t>Depreciation</t>
  </si>
  <si>
    <t>Interest income</t>
  </si>
  <si>
    <t>Dividend income</t>
  </si>
  <si>
    <t>Operating profit before working capital changes</t>
  </si>
  <si>
    <t>(Increase)/Decrease in working capital:</t>
  </si>
  <si>
    <t>Cash generated from operations</t>
  </si>
  <si>
    <t>Interest paid</t>
  </si>
  <si>
    <t>Income tax paid</t>
  </si>
  <si>
    <t>Cash flows from investing activities</t>
  </si>
  <si>
    <t>Purchase of property, plant and equipment</t>
  </si>
  <si>
    <t>Proceeds from disposal of property, plant and equipment</t>
  </si>
  <si>
    <t>Plantation development expenditure incurred</t>
  </si>
  <si>
    <t>Interest received</t>
  </si>
  <si>
    <t>Cash flows from financing activities</t>
  </si>
  <si>
    <t>Hire purchase interest paid</t>
  </si>
  <si>
    <t>Net cash used in investing activities</t>
  </si>
  <si>
    <t>Issuance of shares under ESOS</t>
  </si>
  <si>
    <t>Cash and cash equivalents at 1 January</t>
  </si>
  <si>
    <t>Amortisation of timber concession</t>
  </si>
  <si>
    <t>Retirement benefits</t>
  </si>
  <si>
    <t>Property, plant and equipment written off</t>
  </si>
  <si>
    <t>Current Quarter</t>
  </si>
  <si>
    <t>Cumulative Quarter</t>
  </si>
  <si>
    <t>Current Year</t>
  </si>
  <si>
    <t>To date</t>
  </si>
  <si>
    <t>Preceding Year</t>
  </si>
  <si>
    <t xml:space="preserve">Corresponding </t>
  </si>
  <si>
    <t>Period</t>
  </si>
  <si>
    <t>Quarter Ended</t>
  </si>
  <si>
    <t>Investment property</t>
  </si>
  <si>
    <t>Goodwill on consolidation</t>
  </si>
  <si>
    <t>Deferred income</t>
  </si>
  <si>
    <t>Treasury</t>
  </si>
  <si>
    <t>Shares</t>
  </si>
  <si>
    <t>Tax refunded</t>
  </si>
  <si>
    <t>Gain on disposal of property, plant and equipment</t>
  </si>
  <si>
    <t>Proceeds from issuance of shares under ESOS</t>
  </si>
  <si>
    <t>Purchase of own shares</t>
  </si>
  <si>
    <t>Net assets per share (RM)</t>
  </si>
  <si>
    <t>Repayments of hire purchase loans</t>
  </si>
  <si>
    <t>At 1 January 2006</t>
  </si>
  <si>
    <t>Other income</t>
  </si>
  <si>
    <t>Distribution expenses</t>
  </si>
  <si>
    <t>Other expenses</t>
  </si>
  <si>
    <t>Profit from operations</t>
  </si>
  <si>
    <t>Finance costs</t>
  </si>
  <si>
    <t>Income tax expense</t>
  </si>
  <si>
    <t>Minority interests</t>
  </si>
  <si>
    <t xml:space="preserve">Earnings per share attributable to equity </t>
  </si>
  <si>
    <t>Foreign exchange translation reserve</t>
  </si>
  <si>
    <t>Total equity</t>
  </si>
  <si>
    <t>Oil palm plantation expenditure</t>
  </si>
  <si>
    <t>Reforestation expenditure</t>
  </si>
  <si>
    <t>Assets</t>
  </si>
  <si>
    <t>Non-current assets</t>
  </si>
  <si>
    <t>1 January 2006 to</t>
  </si>
  <si>
    <t>Proceeds from disposal of investment in units trust</t>
  </si>
  <si>
    <t>Loss on disposal of investment in unit trust</t>
  </si>
  <si>
    <t xml:space="preserve">Foreign </t>
  </si>
  <si>
    <t>exchange</t>
  </si>
  <si>
    <t>translation</t>
  </si>
  <si>
    <t>reserve</t>
  </si>
  <si>
    <t>Minority</t>
  </si>
  <si>
    <t>interests</t>
  </si>
  <si>
    <t>Equity</t>
  </si>
  <si>
    <t>Treasury shares purchased at cost</t>
  </si>
  <si>
    <t xml:space="preserve">Foreign exchange translation reserve </t>
  </si>
  <si>
    <t>Net draw-down and repayments of loans</t>
  </si>
  <si>
    <t>Non-Distributable</t>
  </si>
  <si>
    <t>Distributable</t>
  </si>
  <si>
    <t>in respect of foreign operations</t>
  </si>
  <si>
    <t>Equity attributable to equity holders of the Company</t>
  </si>
  <si>
    <t>Equity holders of the Company</t>
  </si>
  <si>
    <t>holders of the Company :</t>
  </si>
  <si>
    <t>Attributable to Equity Holders of the Company</t>
  </si>
  <si>
    <t>31 December 2006</t>
  </si>
  <si>
    <t>Unaudited condensed consolidated income statements</t>
  </si>
  <si>
    <t>Unaudited condensed consolidated statement of changes in equity</t>
  </si>
  <si>
    <t>Unaudited condensed consolidated cash flow statement</t>
  </si>
  <si>
    <t>Interest expense</t>
  </si>
  <si>
    <t>Profit for the period</t>
  </si>
  <si>
    <t>The unaudited condensed consolidated income statement should be read in conjunction with the audited financial statements for the year ended 31 December 2006 and the accompanying explanatory notes attached to the interim financial statements.</t>
  </si>
  <si>
    <t>The unaudited condensed consolidated balance sheet should be read in conjunction with the audited financial statements for the year ended 31 December 2006 and the accompanying explanatory notes attached to the interim financial statements.</t>
  </si>
  <si>
    <t>Other intangible assets</t>
  </si>
  <si>
    <t>Other payables</t>
  </si>
  <si>
    <t>Property development expenditure</t>
  </si>
  <si>
    <t>At 1 January 2007</t>
  </si>
  <si>
    <t>The unaudited condensed consolidated statement of changes in equity should be read in conjunction with the audited financial statements for the year ended 31 December 2006 and the accompanying explanatory notes attached to the interim financial statements.</t>
  </si>
  <si>
    <t>Net profit for the period</t>
  </si>
  <si>
    <t>Issuance of shares to minority</t>
  </si>
  <si>
    <t>shareholders</t>
  </si>
  <si>
    <t>The unaudited condensed consolidated cash flow statement should be read in conjunction with the audited financial statements for the year ended 31 December 2006 and the accompanying explanatory notes attached to the interim financial statements.</t>
  </si>
  <si>
    <t>1 January 2007 to</t>
  </si>
  <si>
    <t>Restated</t>
  </si>
  <si>
    <t>Prepaid lease payment</t>
  </si>
  <si>
    <t>Investment in associates</t>
  </si>
  <si>
    <t>Share of profit/(loss) after tax of associates</t>
  </si>
  <si>
    <t>Gain on disposal of investment property</t>
  </si>
  <si>
    <t>Dividend paid</t>
  </si>
  <si>
    <t xml:space="preserve">Effect on changes in minority </t>
  </si>
  <si>
    <t>shareholders' interest</t>
  </si>
  <si>
    <t>Share of (profit)/loss of associates</t>
  </si>
  <si>
    <t>Acquisition of subsidiaries (net of cash acquired)</t>
  </si>
  <si>
    <t>Investment in an associate</t>
  </si>
  <si>
    <t>Proceeds from disposal of other investment</t>
  </si>
  <si>
    <t>Proceeds from disposal of investment property</t>
  </si>
  <si>
    <t>Net cash generated from operating activities</t>
  </si>
  <si>
    <t>Purchase of other investment</t>
  </si>
  <si>
    <t>Repayment of redeemable preference shares</t>
  </si>
  <si>
    <t>Proceeds from issuance of shares to minority interest</t>
  </si>
  <si>
    <t>For the period ended 30 September 2007</t>
  </si>
  <si>
    <t>30 September</t>
  </si>
  <si>
    <t>Profit/(loss) for the period attributable to:</t>
  </si>
  <si>
    <t>*</t>
  </si>
  <si>
    <t>adjusted for 1:5 bonus issue</t>
  </si>
  <si>
    <t>Unaudited condensed consolidated balance sheet at 30 September 2007</t>
  </si>
  <si>
    <t>30 September 2007</t>
  </si>
  <si>
    <t>At 30 September 2007</t>
  </si>
  <si>
    <t>At 30 September 2006</t>
  </si>
  <si>
    <t>30 September 2006</t>
  </si>
  <si>
    <t>Cash and cash equivalents at 30 September</t>
  </si>
  <si>
    <t>Disposal of treasury shares</t>
  </si>
  <si>
    <t>Proceeds from disposal of treasury shares</t>
  </si>
  <si>
    <t>Net cash generated from financing activities</t>
  </si>
  <si>
    <t>Net (decrease)/increase in cash and cash equivalents</t>
  </si>
  <si>
    <t>Dividends paid</t>
  </si>
  <si>
    <t>Dividends received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</si>
</sst>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0.000"/>
    <numFmt numFmtId="173" formatCode="0.0000"/>
    <numFmt numFmtId="174" formatCode="0.00000"/>
  </numFmts>
  <fonts count="38">
    <font>
      <sz val="10"/>
      <name val="Arial"/>
      <family val="0"/>
    </font>
    <font>
      <b/>
      <sz val="10"/>
      <name val="Times New Roman"/>
      <family val="1"/>
    </font>
    <font>
      <sz val="10"/>
      <name val="Times New Roman"/>
      <family val="1"/>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73">
    <xf numFmtId="0" fontId="0" fillId="0" borderId="0" xfId="0" applyAlignment="1">
      <alignment/>
    </xf>
    <xf numFmtId="0" fontId="1" fillId="0" borderId="0" xfId="0" applyFont="1" applyAlignment="1">
      <alignment horizontal="left"/>
    </xf>
    <xf numFmtId="0" fontId="2" fillId="0" borderId="0" xfId="0" applyFont="1" applyAlignment="1">
      <alignment/>
    </xf>
    <xf numFmtId="0" fontId="1" fillId="0" borderId="0" xfId="0" applyFont="1" applyAlignment="1">
      <alignment/>
    </xf>
    <xf numFmtId="0" fontId="2" fillId="0" borderId="0" xfId="0" applyFont="1" applyAlignment="1">
      <alignment horizontal="left"/>
    </xf>
    <xf numFmtId="0" fontId="2" fillId="0" borderId="10" xfId="0" applyFont="1" applyBorder="1" applyAlignment="1">
      <alignment horizontal="left"/>
    </xf>
    <xf numFmtId="0" fontId="2" fillId="0" borderId="10" xfId="0" applyFont="1" applyBorder="1" applyAlignment="1">
      <alignment/>
    </xf>
    <xf numFmtId="0" fontId="2" fillId="0" borderId="0" xfId="0" applyFont="1" applyBorder="1" applyAlignment="1">
      <alignment/>
    </xf>
    <xf numFmtId="15" fontId="1" fillId="0" borderId="0" xfId="0" applyNumberFormat="1" applyFont="1" applyAlignment="1" quotePrefix="1">
      <alignment horizontal="right"/>
    </xf>
    <xf numFmtId="0" fontId="2" fillId="0" borderId="11" xfId="0" applyFont="1" applyBorder="1" applyAlignment="1">
      <alignment horizontal="left"/>
    </xf>
    <xf numFmtId="0" fontId="2" fillId="0" borderId="11" xfId="0" applyFont="1" applyBorder="1" applyAlignment="1">
      <alignment/>
    </xf>
    <xf numFmtId="0" fontId="1" fillId="0" borderId="11" xfId="0" applyFont="1" applyBorder="1" applyAlignment="1">
      <alignment horizontal="center"/>
    </xf>
    <xf numFmtId="0" fontId="1" fillId="0" borderId="11" xfId="0" applyFont="1" applyBorder="1" applyAlignment="1">
      <alignment horizontal="right"/>
    </xf>
    <xf numFmtId="0" fontId="1" fillId="0" borderId="0" xfId="0" applyFont="1" applyAlignment="1">
      <alignment horizontal="center"/>
    </xf>
    <xf numFmtId="41" fontId="2" fillId="0" borderId="0" xfId="0" applyNumberFormat="1" applyFont="1" applyAlignment="1">
      <alignment/>
    </xf>
    <xf numFmtId="0" fontId="1" fillId="0" borderId="0" xfId="0" applyFont="1" applyBorder="1" applyAlignment="1">
      <alignment horizontal="left"/>
    </xf>
    <xf numFmtId="0" fontId="1" fillId="0" borderId="0" xfId="0" applyFont="1" applyBorder="1" applyAlignment="1">
      <alignment/>
    </xf>
    <xf numFmtId="41" fontId="2" fillId="0" borderId="0" xfId="0" applyNumberFormat="1" applyFont="1" applyBorder="1" applyAlignment="1">
      <alignment/>
    </xf>
    <xf numFmtId="0" fontId="1" fillId="0" borderId="10" xfId="0" applyFont="1" applyBorder="1" applyAlignment="1">
      <alignment horizontal="left"/>
    </xf>
    <xf numFmtId="0" fontId="1" fillId="0" borderId="10" xfId="0" applyFont="1" applyBorder="1" applyAlignment="1">
      <alignment/>
    </xf>
    <xf numFmtId="41" fontId="2" fillId="0" borderId="10" xfId="0" applyNumberFormat="1" applyFont="1" applyBorder="1" applyAlignment="1">
      <alignment/>
    </xf>
    <xf numFmtId="41" fontId="2" fillId="0" borderId="12" xfId="0" applyNumberFormat="1" applyFont="1" applyBorder="1" applyAlignment="1">
      <alignment/>
    </xf>
    <xf numFmtId="41" fontId="2" fillId="0" borderId="13" xfId="0" applyNumberFormat="1" applyFont="1" applyBorder="1" applyAlignment="1">
      <alignment/>
    </xf>
    <xf numFmtId="41" fontId="2" fillId="0" borderId="14" xfId="0" applyNumberFormat="1" applyFont="1" applyBorder="1" applyAlignment="1">
      <alignment/>
    </xf>
    <xf numFmtId="41" fontId="2" fillId="0" borderId="15" xfId="0" applyNumberFormat="1" applyFont="1" applyBorder="1" applyAlignment="1">
      <alignment/>
    </xf>
    <xf numFmtId="41" fontId="2" fillId="0" borderId="16" xfId="0" applyNumberFormat="1" applyFont="1" applyBorder="1" applyAlignment="1">
      <alignment/>
    </xf>
    <xf numFmtId="0" fontId="2" fillId="0" borderId="17" xfId="0" applyFont="1" applyBorder="1" applyAlignment="1">
      <alignment horizontal="left"/>
    </xf>
    <xf numFmtId="0" fontId="2" fillId="0" borderId="17" xfId="0" applyFont="1" applyBorder="1" applyAlignment="1">
      <alignment/>
    </xf>
    <xf numFmtId="41" fontId="2" fillId="0" borderId="18" xfId="0" applyNumberFormat="1" applyFont="1" applyBorder="1" applyAlignment="1">
      <alignment/>
    </xf>
    <xf numFmtId="41" fontId="2" fillId="0" borderId="19" xfId="0" applyNumberFormat="1" applyFont="1" applyBorder="1" applyAlignment="1">
      <alignment/>
    </xf>
    <xf numFmtId="41" fontId="2" fillId="0" borderId="11" xfId="0" applyNumberFormat="1" applyFont="1" applyBorder="1" applyAlignment="1">
      <alignment/>
    </xf>
    <xf numFmtId="41" fontId="2" fillId="0" borderId="17" xfId="0" applyNumberFormat="1" applyFont="1" applyBorder="1" applyAlignment="1">
      <alignment/>
    </xf>
    <xf numFmtId="0" fontId="2" fillId="0" borderId="20" xfId="0" applyFont="1" applyBorder="1" applyAlignment="1">
      <alignment horizontal="left"/>
    </xf>
    <xf numFmtId="0" fontId="2" fillId="0" borderId="20" xfId="0" applyFont="1" applyBorder="1" applyAlignment="1">
      <alignment/>
    </xf>
    <xf numFmtId="41" fontId="2" fillId="0" borderId="20" xfId="0" applyNumberFormat="1" applyFont="1" applyBorder="1" applyAlignment="1">
      <alignment/>
    </xf>
    <xf numFmtId="0" fontId="1" fillId="0" borderId="0" xfId="0" applyFont="1" applyAlignment="1">
      <alignment horizontal="left" vertical="center"/>
    </xf>
    <xf numFmtId="0" fontId="2" fillId="0" borderId="0" xfId="0" applyFont="1" applyAlignment="1">
      <alignment vertical="center"/>
    </xf>
    <xf numFmtId="0" fontId="1" fillId="0" borderId="21" xfId="0" applyFont="1" applyBorder="1" applyAlignment="1">
      <alignment horizontal="left"/>
    </xf>
    <xf numFmtId="0" fontId="1" fillId="0" borderId="10" xfId="0" applyFont="1" applyBorder="1" applyAlignment="1">
      <alignment horizontal="right"/>
    </xf>
    <xf numFmtId="0" fontId="2" fillId="0" borderId="0" xfId="0" applyFont="1" applyBorder="1" applyAlignment="1">
      <alignment horizontal="left"/>
    </xf>
    <xf numFmtId="0" fontId="1" fillId="0" borderId="22" xfId="0" applyFont="1" applyBorder="1" applyAlignment="1">
      <alignment horizontal="left"/>
    </xf>
    <xf numFmtId="41" fontId="2" fillId="0" borderId="22" xfId="0" applyNumberFormat="1" applyFont="1" applyBorder="1" applyAlignment="1">
      <alignment/>
    </xf>
    <xf numFmtId="0" fontId="2" fillId="0" borderId="23" xfId="0" applyFont="1" applyBorder="1" applyAlignment="1">
      <alignment horizontal="left"/>
    </xf>
    <xf numFmtId="43" fontId="2" fillId="0" borderId="23" xfId="0" applyNumberFormat="1" applyFont="1" applyBorder="1" applyAlignment="1">
      <alignment/>
    </xf>
    <xf numFmtId="43" fontId="2" fillId="0" borderId="0" xfId="0" applyNumberFormat="1" applyFont="1" applyAlignment="1">
      <alignment/>
    </xf>
    <xf numFmtId="43" fontId="2" fillId="0" borderId="23" xfId="0" applyNumberFormat="1" applyFont="1" applyBorder="1" applyAlignment="1">
      <alignment horizontal="right"/>
    </xf>
    <xf numFmtId="43" fontId="2" fillId="0" borderId="0" xfId="0" applyNumberFormat="1" applyFont="1" applyBorder="1" applyAlignment="1">
      <alignment/>
    </xf>
    <xf numFmtId="43" fontId="2" fillId="0" borderId="0" xfId="0" applyNumberFormat="1" applyFont="1" applyBorder="1" applyAlignment="1">
      <alignment horizontal="right"/>
    </xf>
    <xf numFmtId="2" fontId="2" fillId="0" borderId="0" xfId="0" applyNumberFormat="1" applyFont="1" applyAlignment="1">
      <alignment/>
    </xf>
    <xf numFmtId="0" fontId="1" fillId="0" borderId="0" xfId="0" applyFont="1" applyAlignment="1">
      <alignment horizontal="right"/>
    </xf>
    <xf numFmtId="0" fontId="1" fillId="0" borderId="0" xfId="0" applyFont="1" applyBorder="1" applyAlignment="1" quotePrefix="1">
      <alignment horizontal="right"/>
    </xf>
    <xf numFmtId="0" fontId="1" fillId="0" borderId="11" xfId="0" applyFont="1" applyBorder="1" applyAlignment="1">
      <alignment horizontal="left"/>
    </xf>
    <xf numFmtId="0" fontId="1" fillId="0" borderId="20" xfId="0" applyFont="1" applyBorder="1" applyAlignment="1">
      <alignment horizontal="left"/>
    </xf>
    <xf numFmtId="41" fontId="1" fillId="0" borderId="0" xfId="0" applyNumberFormat="1" applyFont="1" applyAlignment="1">
      <alignment horizontal="center"/>
    </xf>
    <xf numFmtId="0" fontId="2" fillId="0" borderId="0" xfId="0" applyFont="1" applyAlignment="1" quotePrefix="1">
      <alignment horizontal="left"/>
    </xf>
    <xf numFmtId="49" fontId="1" fillId="0" borderId="0" xfId="0" applyNumberFormat="1" applyFont="1" applyAlignment="1">
      <alignment horizontal="right"/>
    </xf>
    <xf numFmtId="0" fontId="1" fillId="0" borderId="0" xfId="0" applyFont="1" applyBorder="1" applyAlignment="1">
      <alignment horizontal="right"/>
    </xf>
    <xf numFmtId="49" fontId="1" fillId="0" borderId="0" xfId="0" applyNumberFormat="1" applyFont="1" applyBorder="1" applyAlignment="1">
      <alignment horizontal="right"/>
    </xf>
    <xf numFmtId="171" fontId="2" fillId="0" borderId="10" xfId="42" applyNumberFormat="1" applyFont="1" applyBorder="1" applyAlignment="1">
      <alignment/>
    </xf>
    <xf numFmtId="171" fontId="2" fillId="0" borderId="0" xfId="42" applyNumberFormat="1" applyFont="1" applyAlignment="1">
      <alignment/>
    </xf>
    <xf numFmtId="41" fontId="1" fillId="0" borderId="0" xfId="0" applyNumberFormat="1" applyFont="1" applyBorder="1" applyAlignment="1">
      <alignment/>
    </xf>
    <xf numFmtId="0" fontId="2" fillId="0" borderId="23" xfId="0" applyFont="1" applyBorder="1" applyAlignment="1">
      <alignment/>
    </xf>
    <xf numFmtId="41" fontId="2" fillId="0" borderId="0" xfId="0" applyNumberFormat="1" applyFont="1" applyAlignment="1">
      <alignment horizontal="center"/>
    </xf>
    <xf numFmtId="0" fontId="1" fillId="0" borderId="0" xfId="0" applyFont="1" applyBorder="1" applyAlignment="1">
      <alignment horizontal="center"/>
    </xf>
    <xf numFmtId="43" fontId="2" fillId="0" borderId="23" xfId="0" applyNumberFormat="1" applyFont="1" applyBorder="1" applyAlignment="1">
      <alignment horizontal="center"/>
    </xf>
    <xf numFmtId="0" fontId="1" fillId="0" borderId="21" xfId="0" applyFont="1" applyBorder="1" applyAlignment="1">
      <alignment horizontal="center"/>
    </xf>
    <xf numFmtId="43" fontId="2"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left" wrapText="1"/>
    </xf>
    <xf numFmtId="0" fontId="2" fillId="0" borderId="0" xfId="0" applyFont="1" applyAlignment="1">
      <alignment wrapText="1"/>
    </xf>
    <xf numFmtId="0" fontId="1" fillId="0" borderId="21" xfId="0" applyFont="1" applyBorder="1" applyAlignment="1">
      <alignment horizontal="center"/>
    </xf>
    <xf numFmtId="0" fontId="1" fillId="0" borderId="0" xfId="0" applyFont="1" applyBorder="1" applyAlignment="1">
      <alignment horizontal="center"/>
    </xf>
    <xf numFmtId="12" fontId="1" fillId="0" borderId="0"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466725</xdr:colOff>
      <xdr:row>8</xdr:row>
      <xdr:rowOff>95250</xdr:rowOff>
    </xdr:from>
    <xdr:to>
      <xdr:col>8</xdr:col>
      <xdr:colOff>0</xdr:colOff>
      <xdr:row>8</xdr:row>
      <xdr:rowOff>95250</xdr:rowOff>
    </xdr:to>
    <xdr:sp>
      <xdr:nvSpPr>
        <xdr:cNvPr id="1" name="Line 16"/>
        <xdr:cNvSpPr>
          <a:spLocks/>
        </xdr:cNvSpPr>
      </xdr:nvSpPr>
      <xdr:spPr>
        <a:xfrm>
          <a:off x="5324475" y="1390650"/>
          <a:ext cx="9334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8</xdr:row>
      <xdr:rowOff>85725</xdr:rowOff>
    </xdr:from>
    <xdr:to>
      <xdr:col>3</xdr:col>
      <xdr:colOff>123825</xdr:colOff>
      <xdr:row>8</xdr:row>
      <xdr:rowOff>85725</xdr:rowOff>
    </xdr:to>
    <xdr:sp>
      <xdr:nvSpPr>
        <xdr:cNvPr id="2" name="Line 17"/>
        <xdr:cNvSpPr>
          <a:spLocks/>
        </xdr:cNvSpPr>
      </xdr:nvSpPr>
      <xdr:spPr>
        <a:xfrm flipH="1">
          <a:off x="1914525" y="1381125"/>
          <a:ext cx="9334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457200</xdr:colOff>
      <xdr:row>9</xdr:row>
      <xdr:rowOff>114300</xdr:rowOff>
    </xdr:from>
    <xdr:to>
      <xdr:col>5</xdr:col>
      <xdr:colOff>704850</xdr:colOff>
      <xdr:row>9</xdr:row>
      <xdr:rowOff>114300</xdr:rowOff>
    </xdr:to>
    <xdr:sp>
      <xdr:nvSpPr>
        <xdr:cNvPr id="3" name="Line 20"/>
        <xdr:cNvSpPr>
          <a:spLocks/>
        </xdr:cNvSpPr>
      </xdr:nvSpPr>
      <xdr:spPr>
        <a:xfrm>
          <a:off x="3905250" y="1571625"/>
          <a:ext cx="9429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9</xdr:row>
      <xdr:rowOff>104775</xdr:rowOff>
    </xdr:from>
    <xdr:to>
      <xdr:col>3</xdr:col>
      <xdr:colOff>133350</xdr:colOff>
      <xdr:row>9</xdr:row>
      <xdr:rowOff>104775</xdr:rowOff>
    </xdr:to>
    <xdr:sp>
      <xdr:nvSpPr>
        <xdr:cNvPr id="4" name="Line 22"/>
        <xdr:cNvSpPr>
          <a:spLocks/>
        </xdr:cNvSpPr>
      </xdr:nvSpPr>
      <xdr:spPr>
        <a:xfrm flipH="1">
          <a:off x="1914525" y="1562100"/>
          <a:ext cx="9429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H64"/>
  <sheetViews>
    <sheetView tabSelected="1" zoomScalePageLayoutView="0" workbookViewId="0" topLeftCell="A38">
      <selection activeCell="E50" sqref="E50"/>
    </sheetView>
  </sheetViews>
  <sheetFormatPr defaultColWidth="9.140625" defaultRowHeight="12.75"/>
  <cols>
    <col min="1" max="1" width="2.8515625" style="4" customWidth="1"/>
    <col min="2" max="2" width="34.140625" style="2" customWidth="1"/>
    <col min="3" max="3" width="10.00390625" style="2" customWidth="1"/>
    <col min="4" max="4" width="3.00390625" style="2" customWidth="1"/>
    <col min="5" max="5" width="16.00390625" style="2" customWidth="1"/>
    <col min="6" max="6" width="6.28125" style="2" customWidth="1"/>
    <col min="7" max="7" width="14.8515625" style="2" customWidth="1"/>
    <col min="8" max="16384" width="9.140625" style="2" customWidth="1"/>
  </cols>
  <sheetData>
    <row r="2" ht="12.75">
      <c r="A2" s="1" t="s">
        <v>29</v>
      </c>
    </row>
    <row r="4" ht="12.75">
      <c r="A4" s="1" t="s">
        <v>30</v>
      </c>
    </row>
    <row r="5" s="3" customFormat="1" ht="12.75">
      <c r="A5" s="1" t="s">
        <v>31</v>
      </c>
    </row>
    <row r="7" ht="12.75">
      <c r="A7" s="1" t="s">
        <v>160</v>
      </c>
    </row>
    <row r="8" spans="1:8" ht="5.25" customHeight="1">
      <c r="A8" s="5"/>
      <c r="B8" s="6"/>
      <c r="C8" s="6"/>
      <c r="D8" s="6"/>
      <c r="E8" s="6"/>
      <c r="F8" s="6"/>
      <c r="G8" s="6"/>
      <c r="H8" s="7"/>
    </row>
    <row r="9" spans="5:7" ht="12.75">
      <c r="E9" s="55" t="s">
        <v>161</v>
      </c>
      <c r="F9" s="8"/>
      <c r="G9" s="55" t="s">
        <v>120</v>
      </c>
    </row>
    <row r="10" spans="1:7" ht="13.5" thickBot="1">
      <c r="A10" s="9"/>
      <c r="B10" s="10"/>
      <c r="C10" s="11"/>
      <c r="D10" s="10"/>
      <c r="E10" s="12" t="s">
        <v>0</v>
      </c>
      <c r="F10" s="12"/>
      <c r="G10" s="12" t="s">
        <v>0</v>
      </c>
    </row>
    <row r="11" spans="1:7" ht="15" customHeight="1">
      <c r="A11" s="1" t="s">
        <v>98</v>
      </c>
      <c r="G11" s="49" t="s">
        <v>138</v>
      </c>
    </row>
    <row r="12" spans="1:7" ht="15" customHeight="1">
      <c r="A12" s="1" t="s">
        <v>99</v>
      </c>
      <c r="G12" s="13"/>
    </row>
    <row r="13" spans="1:7" ht="4.5" customHeight="1">
      <c r="A13" s="1"/>
      <c r="G13" s="13"/>
    </row>
    <row r="14" spans="1:7" ht="12.75">
      <c r="A14" s="1" t="s">
        <v>12</v>
      </c>
      <c r="B14" s="3"/>
      <c r="C14" s="13"/>
      <c r="D14" s="3"/>
      <c r="E14" s="14">
        <f>506817-55593+53239</f>
        <v>504463</v>
      </c>
      <c r="F14" s="14"/>
      <c r="G14" s="14">
        <f>435076-57307</f>
        <v>377769</v>
      </c>
    </row>
    <row r="15" spans="1:7" ht="12.75">
      <c r="A15" s="1" t="s">
        <v>139</v>
      </c>
      <c r="B15" s="3"/>
      <c r="C15" s="13"/>
      <c r="D15" s="3"/>
      <c r="E15" s="14">
        <v>55593</v>
      </c>
      <c r="F15" s="14"/>
      <c r="G15" s="14">
        <v>57307</v>
      </c>
    </row>
    <row r="16" spans="1:7" ht="12.75">
      <c r="A16" s="1" t="s">
        <v>96</v>
      </c>
      <c r="B16" s="3"/>
      <c r="C16" s="13"/>
      <c r="D16" s="3"/>
      <c r="E16" s="59">
        <f>182103-53239-38579</f>
        <v>90285</v>
      </c>
      <c r="F16" s="14"/>
      <c r="G16" s="14">
        <f>101859-29303</f>
        <v>72556</v>
      </c>
    </row>
    <row r="17" spans="1:7" ht="12.75">
      <c r="A17" s="1" t="s">
        <v>97</v>
      </c>
      <c r="B17" s="3"/>
      <c r="C17" s="13"/>
      <c r="D17" s="3"/>
      <c r="E17" s="14">
        <v>38579</v>
      </c>
      <c r="F17" s="14"/>
      <c r="G17" s="14">
        <v>29303</v>
      </c>
    </row>
    <row r="18" spans="1:7" ht="12.75">
      <c r="A18" s="1" t="s">
        <v>74</v>
      </c>
      <c r="B18" s="3"/>
      <c r="C18" s="3"/>
      <c r="D18" s="3"/>
      <c r="E18" s="14">
        <v>225</v>
      </c>
      <c r="F18" s="14"/>
      <c r="G18" s="14">
        <v>225</v>
      </c>
    </row>
    <row r="19" spans="1:7" ht="12.75">
      <c r="A19" s="1" t="s">
        <v>140</v>
      </c>
      <c r="B19" s="3"/>
      <c r="C19" s="3"/>
      <c r="D19" s="3"/>
      <c r="E19" s="14">
        <v>825</v>
      </c>
      <c r="F19" s="14"/>
      <c r="G19" s="14">
        <v>968</v>
      </c>
    </row>
    <row r="20" spans="1:7" ht="12.75">
      <c r="A20" s="15" t="s">
        <v>24</v>
      </c>
      <c r="B20" s="16"/>
      <c r="C20" s="16"/>
      <c r="D20" s="16"/>
      <c r="E20" s="17">
        <v>1809</v>
      </c>
      <c r="F20" s="17"/>
      <c r="G20" s="17">
        <v>13910</v>
      </c>
    </row>
    <row r="21" spans="1:7" ht="12.75">
      <c r="A21" s="15" t="s">
        <v>32</v>
      </c>
      <c r="B21" s="16"/>
      <c r="C21" s="16"/>
      <c r="D21" s="16"/>
      <c r="E21" s="17">
        <v>1822</v>
      </c>
      <c r="F21" s="17"/>
      <c r="G21" s="17">
        <v>1822</v>
      </c>
    </row>
    <row r="22" spans="1:7" ht="12.75">
      <c r="A22" s="15" t="s">
        <v>25</v>
      </c>
      <c r="B22" s="16"/>
      <c r="C22" s="16"/>
      <c r="D22" s="16"/>
      <c r="E22" s="17">
        <v>70263</v>
      </c>
      <c r="F22" s="17"/>
      <c r="G22" s="17">
        <v>62000</v>
      </c>
    </row>
    <row r="23" spans="1:7" ht="12.75">
      <c r="A23" s="15" t="s">
        <v>128</v>
      </c>
      <c r="B23" s="16"/>
      <c r="C23" s="16"/>
      <c r="D23" s="16"/>
      <c r="E23" s="17">
        <v>7295</v>
      </c>
      <c r="F23" s="17"/>
      <c r="G23" s="17">
        <f>69236-62000</f>
        <v>7236</v>
      </c>
    </row>
    <row r="24" spans="1:7" ht="12.75">
      <c r="A24" s="19" t="s">
        <v>75</v>
      </c>
      <c r="B24" s="6"/>
      <c r="C24" s="6"/>
      <c r="D24" s="6"/>
      <c r="E24" s="58">
        <v>4013</v>
      </c>
      <c r="F24" s="6"/>
      <c r="G24" s="58">
        <v>4013</v>
      </c>
    </row>
    <row r="25" spans="5:7" ht="21.75" customHeight="1">
      <c r="E25" s="14">
        <f>SUM(E14:E24)</f>
        <v>775172</v>
      </c>
      <c r="F25" s="14"/>
      <c r="G25" s="14">
        <f>SUM(G14:G24)</f>
        <v>627109</v>
      </c>
    </row>
    <row r="26" spans="5:7" ht="12.75">
      <c r="E26" s="14"/>
      <c r="F26" s="14"/>
      <c r="G26" s="14"/>
    </row>
    <row r="27" spans="1:7" ht="12.75">
      <c r="A27" s="1" t="s">
        <v>11</v>
      </c>
      <c r="E27" s="22"/>
      <c r="F27" s="21"/>
      <c r="G27" s="22"/>
    </row>
    <row r="28" spans="2:7" ht="12.75">
      <c r="B28" s="2" t="s">
        <v>10</v>
      </c>
      <c r="E28" s="21">
        <v>95084</v>
      </c>
      <c r="F28" s="21"/>
      <c r="G28" s="21">
        <v>64393</v>
      </c>
    </row>
    <row r="29" spans="2:7" ht="12.75">
      <c r="B29" s="2" t="s">
        <v>130</v>
      </c>
      <c r="E29" s="21">
        <v>2719</v>
      </c>
      <c r="F29" s="21"/>
      <c r="G29" s="21">
        <v>3717</v>
      </c>
    </row>
    <row r="30" spans="2:7" ht="12.75">
      <c r="B30" s="2" t="s">
        <v>9</v>
      </c>
      <c r="E30" s="21">
        <f>32577+44608+5548</f>
        <v>82733</v>
      </c>
      <c r="F30" s="21"/>
      <c r="G30" s="21">
        <f>62122+4990</f>
        <v>67112</v>
      </c>
    </row>
    <row r="31" spans="1:7" ht="12.75">
      <c r="A31" s="5"/>
      <c r="B31" s="6" t="s">
        <v>26</v>
      </c>
      <c r="C31" s="6"/>
      <c r="D31" s="6"/>
      <c r="E31" s="25">
        <f>106401+51870</f>
        <v>158271</v>
      </c>
      <c r="F31" s="21"/>
      <c r="G31" s="25">
        <v>200067</v>
      </c>
    </row>
    <row r="32" spans="1:7" ht="21.75" customHeight="1">
      <c r="A32" s="26"/>
      <c r="B32" s="27"/>
      <c r="C32" s="27"/>
      <c r="D32" s="27"/>
      <c r="E32" s="29">
        <f>SUM(E27:E31)</f>
        <v>338807</v>
      </c>
      <c r="F32" s="29"/>
      <c r="G32" s="29">
        <f>SUM(G27:G31)</f>
        <v>335289</v>
      </c>
    </row>
    <row r="33" spans="5:7" ht="12.75">
      <c r="E33" s="23"/>
      <c r="F33" s="21"/>
      <c r="G33" s="21"/>
    </row>
    <row r="34" spans="1:7" ht="12.75">
      <c r="A34" s="1" t="s">
        <v>8</v>
      </c>
      <c r="E34" s="23"/>
      <c r="F34" s="21"/>
      <c r="G34" s="21"/>
    </row>
    <row r="35" spans="2:7" ht="12.75">
      <c r="B35" s="2" t="s">
        <v>7</v>
      </c>
      <c r="E35" s="23">
        <f>55132+23798</f>
        <v>78930</v>
      </c>
      <c r="F35" s="21"/>
      <c r="G35" s="21">
        <v>74479</v>
      </c>
    </row>
    <row r="36" spans="2:7" ht="12.75">
      <c r="B36" s="2" t="s">
        <v>6</v>
      </c>
      <c r="E36" s="23">
        <f>47569+18067+35784+28050</f>
        <v>129470</v>
      </c>
      <c r="F36" s="21"/>
      <c r="G36" s="21">
        <v>88626</v>
      </c>
    </row>
    <row r="37" spans="1:7" ht="12.75">
      <c r="A37" s="5"/>
      <c r="B37" s="6" t="s">
        <v>27</v>
      </c>
      <c r="C37" s="6"/>
      <c r="D37" s="6"/>
      <c r="E37" s="24">
        <v>4630</v>
      </c>
      <c r="F37" s="21"/>
      <c r="G37" s="25">
        <v>5623</v>
      </c>
    </row>
    <row r="38" spans="5:7" ht="21.75" customHeight="1">
      <c r="E38" s="28">
        <f>SUM(E35:E37)</f>
        <v>213030</v>
      </c>
      <c r="F38" s="29"/>
      <c r="G38" s="29">
        <f>SUM(G35:G37)</f>
        <v>168728</v>
      </c>
    </row>
    <row r="39" spans="5:7" ht="12.75">
      <c r="E39" s="14"/>
      <c r="F39" s="14"/>
      <c r="G39" s="14"/>
    </row>
    <row r="40" spans="1:7" ht="12.75">
      <c r="A40" s="18" t="s">
        <v>5</v>
      </c>
      <c r="B40" s="6"/>
      <c r="C40" s="6"/>
      <c r="D40" s="6"/>
      <c r="E40" s="20">
        <f>+E32-E38</f>
        <v>125777</v>
      </c>
      <c r="F40" s="20"/>
      <c r="G40" s="20">
        <f>+G32-G38</f>
        <v>166561</v>
      </c>
    </row>
    <row r="41" spans="5:7" ht="12.75">
      <c r="E41" s="14"/>
      <c r="F41" s="14"/>
      <c r="G41" s="14"/>
    </row>
    <row r="42" spans="1:7" ht="13.5" thickBot="1">
      <c r="A42" s="9"/>
      <c r="B42" s="10"/>
      <c r="C42" s="10"/>
      <c r="D42" s="10"/>
      <c r="E42" s="30">
        <f>+E25+E40</f>
        <v>900949</v>
      </c>
      <c r="F42" s="30"/>
      <c r="G42" s="30">
        <f>+G25+G40</f>
        <v>793670</v>
      </c>
    </row>
    <row r="43" ht="12.75">
      <c r="A43" s="1" t="s">
        <v>13</v>
      </c>
    </row>
    <row r="44" ht="12.75">
      <c r="A44" s="1" t="s">
        <v>14</v>
      </c>
    </row>
    <row r="45" ht="0.75" customHeight="1">
      <c r="A45" s="1"/>
    </row>
    <row r="46" spans="2:7" ht="12.75">
      <c r="B46" s="2" t="s">
        <v>15</v>
      </c>
      <c r="E46" s="22">
        <v>214631</v>
      </c>
      <c r="F46" s="14"/>
      <c r="G46" s="22">
        <v>214631</v>
      </c>
    </row>
    <row r="47" spans="2:7" ht="12.75">
      <c r="B47" s="2" t="s">
        <v>19</v>
      </c>
      <c r="E47" s="21">
        <v>44669</v>
      </c>
      <c r="F47" s="14"/>
      <c r="G47" s="21">
        <v>44669</v>
      </c>
    </row>
    <row r="48" spans="2:7" ht="12.75">
      <c r="B48" s="2" t="s">
        <v>94</v>
      </c>
      <c r="E48" s="21">
        <v>5272</v>
      </c>
      <c r="F48" s="14"/>
      <c r="G48" s="21">
        <v>746</v>
      </c>
    </row>
    <row r="49" spans="1:7" ht="12.75">
      <c r="A49" s="5"/>
      <c r="B49" s="6" t="s">
        <v>18</v>
      </c>
      <c r="C49" s="6"/>
      <c r="D49" s="6"/>
      <c r="E49" s="25">
        <v>411370</v>
      </c>
      <c r="F49" s="20"/>
      <c r="G49" s="25">
        <v>365878</v>
      </c>
    </row>
    <row r="50" spans="1:7" ht="21.75" customHeight="1">
      <c r="A50" s="1" t="s">
        <v>116</v>
      </c>
      <c r="E50" s="25">
        <f>SUM(E46:E49)</f>
        <v>675942</v>
      </c>
      <c r="F50" s="14"/>
      <c r="G50" s="25">
        <f>SUM(G46:G49)</f>
        <v>625924</v>
      </c>
    </row>
    <row r="51" spans="5:7" ht="12.75">
      <c r="E51" s="14"/>
      <c r="F51" s="14"/>
      <c r="G51" s="14"/>
    </row>
    <row r="52" spans="1:7" ht="12.75">
      <c r="A52" s="18" t="s">
        <v>92</v>
      </c>
      <c r="B52" s="6"/>
      <c r="C52" s="6"/>
      <c r="D52" s="6"/>
      <c r="E52" s="20">
        <v>13256</v>
      </c>
      <c r="F52" s="20"/>
      <c r="G52" s="20">
        <v>13176</v>
      </c>
    </row>
    <row r="53" spans="1:7" ht="12.75">
      <c r="A53" s="1" t="s">
        <v>95</v>
      </c>
      <c r="E53" s="17">
        <f>SUM(E50:E52)</f>
        <v>689198</v>
      </c>
      <c r="F53" s="17"/>
      <c r="G53" s="17">
        <f>SUM(G50:G52)</f>
        <v>639100</v>
      </c>
    </row>
    <row r="54" spans="5:7" ht="12.75">
      <c r="E54" s="17"/>
      <c r="F54" s="14"/>
      <c r="G54" s="17"/>
    </row>
    <row r="55" spans="1:7" ht="12.75">
      <c r="A55" s="1" t="s">
        <v>16</v>
      </c>
      <c r="E55" s="14"/>
      <c r="F55" s="14"/>
      <c r="G55" s="14"/>
    </row>
    <row r="56" spans="2:7" ht="12.75">
      <c r="B56" s="2" t="s">
        <v>129</v>
      </c>
      <c r="E56" s="22">
        <v>20201</v>
      </c>
      <c r="F56" s="17"/>
      <c r="G56" s="22">
        <f>16193-6705</f>
        <v>9488</v>
      </c>
    </row>
    <row r="57" spans="2:7" ht="12.75">
      <c r="B57" s="2" t="s">
        <v>17</v>
      </c>
      <c r="E57" s="21">
        <v>58011</v>
      </c>
      <c r="F57" s="17"/>
      <c r="G57" s="21">
        <v>48781</v>
      </c>
    </row>
    <row r="58" spans="2:7" ht="12.75">
      <c r="B58" s="2" t="s">
        <v>76</v>
      </c>
      <c r="E58" s="21">
        <v>728</v>
      </c>
      <c r="F58" s="17"/>
      <c r="G58" s="21">
        <v>728</v>
      </c>
    </row>
    <row r="59" spans="2:7" ht="12.75">
      <c r="B59" s="2" t="s">
        <v>6</v>
      </c>
      <c r="E59" s="21">
        <f>38653+85147+4813</f>
        <v>128613</v>
      </c>
      <c r="F59" s="17"/>
      <c r="G59" s="21">
        <f>85419+6705</f>
        <v>92124</v>
      </c>
    </row>
    <row r="60" spans="2:7" ht="12.75">
      <c r="B60" s="2" t="s">
        <v>28</v>
      </c>
      <c r="E60" s="21">
        <v>4198</v>
      </c>
      <c r="F60" s="17"/>
      <c r="G60" s="21">
        <v>3449</v>
      </c>
    </row>
    <row r="61" spans="1:7" ht="21.75" customHeight="1">
      <c r="A61" s="26"/>
      <c r="B61" s="27"/>
      <c r="C61" s="27"/>
      <c r="D61" s="27"/>
      <c r="E61" s="29">
        <f>SUM(E56:E60)</f>
        <v>211751</v>
      </c>
      <c r="F61" s="31"/>
      <c r="G61" s="29">
        <f>SUM(G56:G60)</f>
        <v>154570</v>
      </c>
    </row>
    <row r="62" spans="1:7" ht="21.75" customHeight="1" thickBot="1">
      <c r="A62" s="32"/>
      <c r="B62" s="33"/>
      <c r="C62" s="33"/>
      <c r="D62" s="33"/>
      <c r="E62" s="34">
        <f>+E53+E61</f>
        <v>900949</v>
      </c>
      <c r="F62" s="34"/>
      <c r="G62" s="34">
        <f>+G53+G61</f>
        <v>793670</v>
      </c>
    </row>
    <row r="63" spans="1:7" ht="17.25" customHeight="1">
      <c r="A63" s="1" t="s">
        <v>83</v>
      </c>
      <c r="E63" s="44">
        <v>3.15</v>
      </c>
      <c r="G63" s="48">
        <v>2.92</v>
      </c>
    </row>
    <row r="64" spans="1:7" ht="36" customHeight="1">
      <c r="A64" s="68" t="s">
        <v>127</v>
      </c>
      <c r="B64" s="69"/>
      <c r="C64" s="69"/>
      <c r="D64" s="69"/>
      <c r="E64" s="69"/>
      <c r="F64" s="69"/>
      <c r="G64" s="69"/>
    </row>
    <row r="65" ht="9.75" customHeight="1"/>
  </sheetData>
  <sheetProtection/>
  <mergeCells count="1">
    <mergeCell ref="A64:G64"/>
  </mergeCells>
  <printOptions horizontalCentered="1" verticalCentered="1"/>
  <pageMargins left="0.75" right="0.75" top="0.15" bottom="0" header="0.15" footer="0"/>
  <pageSetup horizontalDpi="600" verticalDpi="600" orientation="portrait" paperSize="9" scale="90"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dimension ref="A2:H49"/>
  <sheetViews>
    <sheetView zoomScalePageLayoutView="0" workbookViewId="0" topLeftCell="A8">
      <selection activeCell="B29" sqref="B29"/>
    </sheetView>
  </sheetViews>
  <sheetFormatPr defaultColWidth="9.140625" defaultRowHeight="12.75"/>
  <cols>
    <col min="1" max="1" width="1.8515625" style="4" customWidth="1"/>
    <col min="2" max="2" width="32.57421875" style="4" customWidth="1"/>
    <col min="3" max="3" width="12.57421875" style="2" customWidth="1"/>
    <col min="4" max="4" width="13.28125" style="2" customWidth="1"/>
    <col min="5" max="5" width="1.8515625" style="2" customWidth="1"/>
    <col min="6" max="6" width="13.140625" style="2" customWidth="1"/>
    <col min="7" max="7" width="13.00390625" style="2" customWidth="1"/>
    <col min="8" max="8" width="1.8515625" style="2" customWidth="1"/>
    <col min="9" max="16384" width="9.140625" style="2" customWidth="1"/>
  </cols>
  <sheetData>
    <row r="2" spans="1:2" ht="12.75">
      <c r="A2" s="1" t="s">
        <v>29</v>
      </c>
      <c r="B2" s="2"/>
    </row>
    <row r="4" ht="12.75">
      <c r="A4" s="1" t="s">
        <v>30</v>
      </c>
    </row>
    <row r="5" s="3" customFormat="1" ht="12.75">
      <c r="A5" s="1" t="s">
        <v>31</v>
      </c>
    </row>
    <row r="6" s="3" customFormat="1" ht="12.75">
      <c r="A6" s="1"/>
    </row>
    <row r="7" spans="1:2" s="36" customFormat="1" ht="19.5" customHeight="1">
      <c r="A7" s="35" t="s">
        <v>121</v>
      </c>
      <c r="B7" s="35"/>
    </row>
    <row r="8" ht="12.75">
      <c r="A8" s="1" t="s">
        <v>155</v>
      </c>
    </row>
    <row r="9" ht="12.75">
      <c r="A9" s="1"/>
    </row>
    <row r="10" spans="1:7" s="3" customFormat="1" ht="12.75">
      <c r="A10" s="37"/>
      <c r="B10" s="37"/>
      <c r="C10" s="70" t="s">
        <v>66</v>
      </c>
      <c r="D10" s="70"/>
      <c r="E10" s="65"/>
      <c r="F10" s="70" t="s">
        <v>67</v>
      </c>
      <c r="G10" s="70"/>
    </row>
    <row r="11" spans="1:7" s="3" customFormat="1" ht="12.75">
      <c r="A11" s="15"/>
      <c r="B11" s="15"/>
      <c r="C11" s="56"/>
      <c r="D11" s="56"/>
      <c r="E11" s="56"/>
      <c r="F11" s="56"/>
      <c r="G11" s="56"/>
    </row>
    <row r="12" spans="1:5" s="3" customFormat="1" ht="12.75">
      <c r="A12" s="15"/>
      <c r="B12" s="15"/>
      <c r="D12" s="56" t="s">
        <v>70</v>
      </c>
      <c r="E12" s="56"/>
    </row>
    <row r="13" spans="1:7" s="3" customFormat="1" ht="12.75">
      <c r="A13" s="15"/>
      <c r="B13" s="15"/>
      <c r="C13" s="56" t="s">
        <v>68</v>
      </c>
      <c r="D13" s="56" t="s">
        <v>71</v>
      </c>
      <c r="E13" s="56"/>
      <c r="G13" s="56" t="s">
        <v>70</v>
      </c>
    </row>
    <row r="14" spans="1:7" s="3" customFormat="1" ht="12.75">
      <c r="A14" s="15"/>
      <c r="B14" s="15"/>
      <c r="C14" s="56" t="s">
        <v>73</v>
      </c>
      <c r="D14" s="56" t="s">
        <v>73</v>
      </c>
      <c r="E14" s="56"/>
      <c r="F14" s="56" t="s">
        <v>68</v>
      </c>
      <c r="G14" s="56" t="s">
        <v>71</v>
      </c>
    </row>
    <row r="15" spans="1:7" s="3" customFormat="1" ht="12.75">
      <c r="A15" s="15"/>
      <c r="B15" s="15"/>
      <c r="C15" s="57" t="s">
        <v>156</v>
      </c>
      <c r="D15" s="57" t="s">
        <v>156</v>
      </c>
      <c r="E15" s="57"/>
      <c r="F15" s="56" t="s">
        <v>69</v>
      </c>
      <c r="G15" s="56" t="s">
        <v>72</v>
      </c>
    </row>
    <row r="16" spans="1:7" s="3" customFormat="1" ht="12.75">
      <c r="A16" s="15"/>
      <c r="B16" s="15"/>
      <c r="C16" s="16">
        <v>2007</v>
      </c>
      <c r="D16" s="16">
        <v>2006</v>
      </c>
      <c r="E16" s="16"/>
      <c r="F16" s="16">
        <v>2007</v>
      </c>
      <c r="G16" s="16">
        <v>2006</v>
      </c>
    </row>
    <row r="17" spans="1:7" s="3" customFormat="1" ht="12.75">
      <c r="A17" s="18"/>
      <c r="B17" s="18"/>
      <c r="C17" s="38" t="s">
        <v>0</v>
      </c>
      <c r="D17" s="38" t="s">
        <v>0</v>
      </c>
      <c r="E17" s="38"/>
      <c r="F17" s="38" t="s">
        <v>0</v>
      </c>
      <c r="G17" s="38" t="s">
        <v>0</v>
      </c>
    </row>
    <row r="18" spans="1:7" ht="15.75" customHeight="1">
      <c r="A18" s="1"/>
      <c r="D18" s="49"/>
      <c r="E18" s="49"/>
      <c r="G18" s="49"/>
    </row>
    <row r="19" spans="1:7" ht="15.75" customHeight="1">
      <c r="A19" s="1"/>
      <c r="G19" s="13"/>
    </row>
    <row r="20" spans="1:7" s="3" customFormat="1" ht="19.5" customHeight="1">
      <c r="A20" s="15" t="s">
        <v>1</v>
      </c>
      <c r="B20" s="15"/>
      <c r="C20" s="17">
        <f>+F20-334211</f>
        <v>174257</v>
      </c>
      <c r="D20" s="17">
        <v>170365</v>
      </c>
      <c r="E20" s="17"/>
      <c r="F20" s="17">
        <v>508468</v>
      </c>
      <c r="G20" s="17">
        <v>440974</v>
      </c>
    </row>
    <row r="21" spans="1:7" s="3" customFormat="1" ht="19.5" customHeight="1">
      <c r="A21" s="5" t="s">
        <v>20</v>
      </c>
      <c r="B21" s="5"/>
      <c r="C21" s="20">
        <f>+F21+228269</f>
        <v>-120484</v>
      </c>
      <c r="D21" s="20">
        <v>-102594</v>
      </c>
      <c r="E21" s="20"/>
      <c r="F21" s="20">
        <f>-344103-4650</f>
        <v>-348753</v>
      </c>
      <c r="G21" s="20">
        <v>-301522</v>
      </c>
    </row>
    <row r="22" spans="1:7" ht="19.5" customHeight="1">
      <c r="A22" s="1" t="s">
        <v>21</v>
      </c>
      <c r="B22" s="1"/>
      <c r="C22" s="14">
        <f>+C20+C21</f>
        <v>53773</v>
      </c>
      <c r="D22" s="14">
        <f>+D20+D21</f>
        <v>67771</v>
      </c>
      <c r="E22" s="14"/>
      <c r="F22" s="14">
        <f>+F20+F21</f>
        <v>159715</v>
      </c>
      <c r="G22" s="14">
        <f>+G20+G21</f>
        <v>139452</v>
      </c>
    </row>
    <row r="23" spans="1:7" ht="19.5" customHeight="1">
      <c r="A23" s="39" t="s">
        <v>23</v>
      </c>
      <c r="B23" s="1"/>
      <c r="C23" s="14">
        <f>+F23-2003</f>
        <v>1382</v>
      </c>
      <c r="D23" s="17">
        <v>707</v>
      </c>
      <c r="E23" s="17"/>
      <c r="F23" s="14">
        <v>3385</v>
      </c>
      <c r="G23" s="14">
        <v>1797</v>
      </c>
    </row>
    <row r="24" spans="1:7" ht="19.5" customHeight="1">
      <c r="A24" s="39" t="s">
        <v>86</v>
      </c>
      <c r="B24" s="39"/>
      <c r="C24" s="17">
        <f>+F24-2331</f>
        <v>3106</v>
      </c>
      <c r="D24" s="17">
        <v>1057</v>
      </c>
      <c r="E24" s="17"/>
      <c r="F24" s="17">
        <v>5437</v>
      </c>
      <c r="G24" s="17">
        <v>3364</v>
      </c>
    </row>
    <row r="25" spans="1:7" ht="19.5" customHeight="1">
      <c r="A25" s="4" t="s">
        <v>87</v>
      </c>
      <c r="C25" s="17">
        <f>+F25+21866</f>
        <v>-11561</v>
      </c>
      <c r="D25" s="17">
        <v>-10214</v>
      </c>
      <c r="E25" s="17"/>
      <c r="F25" s="17">
        <v>-33427</v>
      </c>
      <c r="G25" s="17">
        <v>-29594</v>
      </c>
    </row>
    <row r="26" spans="1:7" ht="19.5" customHeight="1">
      <c r="A26" s="39" t="s">
        <v>22</v>
      </c>
      <c r="B26" s="39"/>
      <c r="C26" s="17">
        <f>+F26+15333</f>
        <v>-6244</v>
      </c>
      <c r="D26" s="17">
        <v>-5460</v>
      </c>
      <c r="E26" s="17"/>
      <c r="F26" s="17">
        <v>-21577</v>
      </c>
      <c r="G26" s="17">
        <v>-14821</v>
      </c>
    </row>
    <row r="27" spans="1:7" ht="19.5" customHeight="1">
      <c r="A27" s="5" t="s">
        <v>88</v>
      </c>
      <c r="B27" s="5"/>
      <c r="C27" s="20">
        <f>+F27+2855</f>
        <v>-356</v>
      </c>
      <c r="D27" s="20">
        <v>-521</v>
      </c>
      <c r="E27" s="20"/>
      <c r="F27" s="20">
        <v>-3211</v>
      </c>
      <c r="G27" s="20">
        <v>-1635</v>
      </c>
    </row>
    <row r="28" spans="1:7" s="3" customFormat="1" ht="19.5" customHeight="1">
      <c r="A28" s="1" t="s">
        <v>89</v>
      </c>
      <c r="B28" s="1"/>
      <c r="C28" s="14">
        <f>SUM(C22:C27)</f>
        <v>40100</v>
      </c>
      <c r="D28" s="14">
        <f>SUM(D22:D27)</f>
        <v>53340</v>
      </c>
      <c r="E28" s="14"/>
      <c r="F28" s="14">
        <f>SUM(F22:F27)</f>
        <v>110322</v>
      </c>
      <c r="G28" s="14">
        <f>SUM(G22:G27)</f>
        <v>98563</v>
      </c>
    </row>
    <row r="29" spans="1:7" ht="19.5" customHeight="1">
      <c r="A29" s="39" t="s">
        <v>141</v>
      </c>
      <c r="B29" s="39"/>
      <c r="C29" s="17">
        <f>+F29-110</f>
        <v>-162</v>
      </c>
      <c r="D29" s="17">
        <v>73</v>
      </c>
      <c r="E29" s="17"/>
      <c r="F29" s="17">
        <v>-52</v>
      </c>
      <c r="G29" s="17">
        <v>11</v>
      </c>
    </row>
    <row r="30" spans="1:7" ht="21.75" customHeight="1">
      <c r="A30" s="39" t="s">
        <v>90</v>
      </c>
      <c r="B30" s="39"/>
      <c r="C30" s="17">
        <f>+F30+3118</f>
        <v>-1808</v>
      </c>
      <c r="D30" s="17">
        <v>-812</v>
      </c>
      <c r="E30" s="17"/>
      <c r="F30" s="17">
        <v>-4926</v>
      </c>
      <c r="G30" s="17">
        <v>-1334</v>
      </c>
    </row>
    <row r="31" spans="1:7" ht="21.75" customHeight="1">
      <c r="A31" s="5" t="s">
        <v>142</v>
      </c>
      <c r="B31" s="5"/>
      <c r="C31" s="20">
        <v>0</v>
      </c>
      <c r="D31" s="20">
        <v>0</v>
      </c>
      <c r="E31" s="20"/>
      <c r="F31" s="20">
        <v>0</v>
      </c>
      <c r="G31" s="20">
        <v>5865</v>
      </c>
    </row>
    <row r="32" spans="1:7" s="3" customFormat="1" ht="19.5" customHeight="1">
      <c r="A32" s="1" t="s">
        <v>2</v>
      </c>
      <c r="B32" s="1"/>
      <c r="C32" s="14">
        <f>SUM(C28:C31)</f>
        <v>38130</v>
      </c>
      <c r="D32" s="14">
        <f>SUM(D28:D31)</f>
        <v>52601</v>
      </c>
      <c r="E32" s="14"/>
      <c r="F32" s="14">
        <f>SUM(F28:F31)</f>
        <v>105344</v>
      </c>
      <c r="G32" s="14">
        <f>SUM(G28:G31)</f>
        <v>103105</v>
      </c>
    </row>
    <row r="33" spans="1:7" ht="19.5" customHeight="1">
      <c r="A33" s="5" t="s">
        <v>91</v>
      </c>
      <c r="B33" s="5"/>
      <c r="C33" s="20">
        <f>+F33+12834</f>
        <v>-7918</v>
      </c>
      <c r="D33" s="17">
        <v>-10540</v>
      </c>
      <c r="E33" s="17"/>
      <c r="F33" s="20">
        <f>-14744-6008</f>
        <v>-20752</v>
      </c>
      <c r="G33" s="20">
        <v>-19538</v>
      </c>
    </row>
    <row r="34" spans="1:7" s="3" customFormat="1" ht="19.5" customHeight="1" thickBot="1">
      <c r="A34" s="40" t="s">
        <v>125</v>
      </c>
      <c r="B34" s="40"/>
      <c r="C34" s="41">
        <f>SUM(C32:C33)</f>
        <v>30212</v>
      </c>
      <c r="D34" s="41">
        <f>SUM(D32:D33)</f>
        <v>42061</v>
      </c>
      <c r="E34" s="41"/>
      <c r="F34" s="41">
        <f>SUM(F32:F33)</f>
        <v>84592</v>
      </c>
      <c r="G34" s="41">
        <f>SUM(G32:G33)</f>
        <v>83567</v>
      </c>
    </row>
    <row r="35" spans="3:7" ht="19.5" customHeight="1" thickTop="1">
      <c r="C35" s="14"/>
      <c r="D35" s="14"/>
      <c r="E35" s="14"/>
      <c r="F35" s="14"/>
      <c r="G35" s="53"/>
    </row>
    <row r="36" spans="1:7" ht="19.5" customHeight="1">
      <c r="A36" s="1" t="s">
        <v>157</v>
      </c>
      <c r="C36" s="14"/>
      <c r="D36" s="14"/>
      <c r="E36" s="14"/>
      <c r="F36" s="14"/>
      <c r="G36" s="53"/>
    </row>
    <row r="37" spans="2:7" ht="19.5" customHeight="1">
      <c r="B37" s="4" t="s">
        <v>117</v>
      </c>
      <c r="C37" s="14">
        <f>+C34-C38</f>
        <v>30042</v>
      </c>
      <c r="D37" s="14">
        <v>42065</v>
      </c>
      <c r="E37" s="14"/>
      <c r="F37" s="14">
        <f>+F34-F38</f>
        <v>84662</v>
      </c>
      <c r="G37" s="62">
        <v>83347</v>
      </c>
    </row>
    <row r="38" spans="2:7" ht="19.5" customHeight="1">
      <c r="B38" s="4" t="s">
        <v>92</v>
      </c>
      <c r="C38" s="14">
        <v>170</v>
      </c>
      <c r="D38" s="14">
        <v>-4</v>
      </c>
      <c r="E38" s="14"/>
      <c r="F38" s="14">
        <v>-70</v>
      </c>
      <c r="G38" s="62">
        <v>220</v>
      </c>
    </row>
    <row r="39" spans="1:7" ht="19.5" customHeight="1" thickBot="1">
      <c r="A39" s="40" t="s">
        <v>125</v>
      </c>
      <c r="B39" s="40"/>
      <c r="C39" s="41">
        <f>SUM(C37:C38)</f>
        <v>30212</v>
      </c>
      <c r="D39" s="41">
        <f>SUM(D37:D38)</f>
        <v>42061</v>
      </c>
      <c r="E39" s="41"/>
      <c r="F39" s="41">
        <f>SUM(F37:F38)</f>
        <v>84592</v>
      </c>
      <c r="G39" s="41">
        <f>SUM(G37:G38)</f>
        <v>83567</v>
      </c>
    </row>
    <row r="40" spans="1:7" ht="19.5" customHeight="1" thickTop="1">
      <c r="A40" s="15"/>
      <c r="B40" s="15"/>
      <c r="C40" s="60"/>
      <c r="D40" s="60"/>
      <c r="E40" s="60"/>
      <c r="F40" s="60"/>
      <c r="G40" s="60"/>
    </row>
    <row r="41" spans="1:7" ht="19.5" customHeight="1">
      <c r="A41" s="1" t="s">
        <v>93</v>
      </c>
      <c r="C41" s="14"/>
      <c r="D41" s="14"/>
      <c r="E41" s="14"/>
      <c r="F41" s="14"/>
      <c r="G41" s="53"/>
    </row>
    <row r="42" spans="1:7" ht="19.5" customHeight="1">
      <c r="A42" s="1" t="s">
        <v>118</v>
      </c>
      <c r="C42" s="14"/>
      <c r="D42" s="14"/>
      <c r="E42" s="14"/>
      <c r="F42" s="14"/>
      <c r="G42" s="53"/>
    </row>
    <row r="43" spans="1:8" ht="19.5" customHeight="1" thickBot="1">
      <c r="A43" s="61"/>
      <c r="B43" s="42" t="s">
        <v>3</v>
      </c>
      <c r="C43" s="43">
        <v>14</v>
      </c>
      <c r="D43" s="43">
        <v>19.72</v>
      </c>
      <c r="E43" s="64" t="s">
        <v>158</v>
      </c>
      <c r="F43" s="43">
        <v>39.45</v>
      </c>
      <c r="G43" s="43">
        <v>39.25</v>
      </c>
      <c r="H43" s="67" t="s">
        <v>158</v>
      </c>
    </row>
    <row r="44" spans="1:8" ht="19.5" customHeight="1" thickTop="1">
      <c r="A44" s="39"/>
      <c r="B44" s="39"/>
      <c r="C44" s="44"/>
      <c r="D44" s="44"/>
      <c r="E44" s="66"/>
      <c r="F44" s="44"/>
      <c r="G44" s="44"/>
      <c r="H44" s="67"/>
    </row>
    <row r="45" spans="1:8" ht="19.5" customHeight="1" thickBot="1">
      <c r="A45" s="61"/>
      <c r="B45" s="42" t="s">
        <v>4</v>
      </c>
      <c r="C45" s="43">
        <v>14</v>
      </c>
      <c r="D45" s="43">
        <v>19.72</v>
      </c>
      <c r="E45" s="64" t="s">
        <v>158</v>
      </c>
      <c r="F45" s="43">
        <v>39.45</v>
      </c>
      <c r="G45" s="45">
        <v>39.25</v>
      </c>
      <c r="H45" s="67" t="s">
        <v>158</v>
      </c>
    </row>
    <row r="46" spans="1:7" ht="19.5" customHeight="1" thickTop="1">
      <c r="A46" s="39"/>
      <c r="B46" s="39"/>
      <c r="C46" s="46"/>
      <c r="D46" s="46"/>
      <c r="E46" s="46"/>
      <c r="F46" s="47"/>
      <c r="G46" s="47"/>
    </row>
    <row r="47" spans="1:7" ht="19.5" customHeight="1">
      <c r="A47" s="39" t="s">
        <v>158</v>
      </c>
      <c r="B47" s="39" t="s">
        <v>159</v>
      </c>
      <c r="C47" s="46"/>
      <c r="D47" s="46"/>
      <c r="E47" s="46"/>
      <c r="F47" s="47"/>
      <c r="G47" s="47"/>
    </row>
    <row r="48" spans="1:7" ht="19.5" customHeight="1">
      <c r="A48" s="39"/>
      <c r="B48" s="39"/>
      <c r="C48" s="46"/>
      <c r="D48" s="46"/>
      <c r="E48" s="46"/>
      <c r="F48" s="47"/>
      <c r="G48" s="47"/>
    </row>
    <row r="49" spans="1:7" ht="38.25" customHeight="1">
      <c r="A49" s="68" t="s">
        <v>126</v>
      </c>
      <c r="B49" s="69"/>
      <c r="C49" s="69"/>
      <c r="D49" s="69"/>
      <c r="E49" s="69"/>
      <c r="F49" s="69"/>
      <c r="G49" s="69"/>
    </row>
  </sheetData>
  <sheetProtection/>
  <mergeCells count="3">
    <mergeCell ref="A49:G49"/>
    <mergeCell ref="F10:G10"/>
    <mergeCell ref="C10:D10"/>
  </mergeCells>
  <printOptions/>
  <pageMargins left="0.77" right="0.88" top="0.15" bottom="0.15" header="0.15" footer="0.17"/>
  <pageSetup horizontalDpi="600" verticalDpi="600" orientation="portrait" paperSize="9" scale="90"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A2:J44"/>
  <sheetViews>
    <sheetView zoomScalePageLayoutView="0" workbookViewId="0" topLeftCell="A17">
      <selection activeCell="A45" sqref="A45"/>
    </sheetView>
  </sheetViews>
  <sheetFormatPr defaultColWidth="9.140625" defaultRowHeight="12.75"/>
  <cols>
    <col min="1" max="1" width="2.00390625" style="4" customWidth="1"/>
    <col min="2" max="2" width="26.7109375" style="4" customWidth="1"/>
    <col min="3" max="3" width="12.140625" style="2" customWidth="1"/>
    <col min="4" max="4" width="10.8515625" style="2" customWidth="1"/>
    <col min="5" max="5" width="10.421875" style="2" customWidth="1"/>
    <col min="6" max="6" width="10.7109375" style="2" customWidth="1"/>
    <col min="7" max="7" width="10.8515625" style="2" customWidth="1"/>
    <col min="8" max="8" width="10.140625" style="2" customWidth="1"/>
    <col min="9" max="9" width="11.421875" style="2" customWidth="1"/>
    <col min="10" max="10" width="11.7109375" style="2" customWidth="1"/>
    <col min="11" max="16384" width="9.140625" style="2" customWidth="1"/>
  </cols>
  <sheetData>
    <row r="2" spans="1:2" ht="12.75">
      <c r="A2" s="1" t="s">
        <v>29</v>
      </c>
      <c r="B2" s="2"/>
    </row>
    <row r="4" ht="12.75">
      <c r="A4" s="1" t="s">
        <v>33</v>
      </c>
    </row>
    <row r="6" spans="1:2" ht="12.75">
      <c r="A6" s="1" t="s">
        <v>122</v>
      </c>
      <c r="B6" s="1"/>
    </row>
    <row r="7" spans="1:2" s="3" customFormat="1" ht="12.75">
      <c r="A7" s="3" t="s">
        <v>155</v>
      </c>
      <c r="B7" s="1"/>
    </row>
    <row r="8" spans="1:10" ht="12.75">
      <c r="A8" s="5"/>
      <c r="B8" s="5"/>
      <c r="C8" s="6"/>
      <c r="D8" s="6"/>
      <c r="E8" s="6"/>
      <c r="F8" s="6"/>
      <c r="G8" s="6"/>
      <c r="H8" s="6"/>
      <c r="I8" s="6"/>
      <c r="J8" s="6"/>
    </row>
    <row r="9" spans="1:10" ht="12.75">
      <c r="A9" s="39"/>
      <c r="B9" s="39"/>
      <c r="C9" s="71" t="s">
        <v>119</v>
      </c>
      <c r="D9" s="71"/>
      <c r="E9" s="71"/>
      <c r="F9" s="71"/>
      <c r="G9" s="71"/>
      <c r="H9" s="71"/>
      <c r="I9" s="7"/>
      <c r="J9" s="7"/>
    </row>
    <row r="10" spans="1:10" s="3" customFormat="1" ht="15" customHeight="1">
      <c r="A10" s="1"/>
      <c r="B10" s="1"/>
      <c r="C10" s="72" t="s">
        <v>113</v>
      </c>
      <c r="D10" s="72"/>
      <c r="E10" s="72"/>
      <c r="F10" s="72"/>
      <c r="G10" s="63" t="s">
        <v>114</v>
      </c>
      <c r="H10" s="56"/>
      <c r="I10" s="56"/>
      <c r="J10" s="50"/>
    </row>
    <row r="11" spans="1:10" s="3" customFormat="1" ht="13.5" customHeight="1">
      <c r="A11" s="1"/>
      <c r="B11" s="1"/>
      <c r="D11" s="49" t="s">
        <v>103</v>
      </c>
      <c r="E11" s="63"/>
      <c r="F11" s="63"/>
      <c r="G11" s="56"/>
      <c r="H11" s="56"/>
      <c r="I11" s="56"/>
      <c r="J11" s="50"/>
    </row>
    <row r="12" spans="1:10" s="3" customFormat="1" ht="12.75" customHeight="1">
      <c r="A12" s="1"/>
      <c r="B12" s="1"/>
      <c r="C12" s="63"/>
      <c r="D12" s="49" t="s">
        <v>104</v>
      </c>
      <c r="H12" s="49"/>
      <c r="J12" s="49"/>
    </row>
    <row r="13" spans="1:10" s="3" customFormat="1" ht="12.75">
      <c r="A13" s="1"/>
      <c r="B13" s="1"/>
      <c r="C13" s="49" t="s">
        <v>34</v>
      </c>
      <c r="D13" s="49" t="s">
        <v>105</v>
      </c>
      <c r="E13" s="49" t="s">
        <v>34</v>
      </c>
      <c r="F13" s="49" t="s">
        <v>77</v>
      </c>
      <c r="G13" s="49" t="s">
        <v>35</v>
      </c>
      <c r="I13" s="49" t="s">
        <v>107</v>
      </c>
      <c r="J13" s="49" t="s">
        <v>39</v>
      </c>
    </row>
    <row r="14" spans="1:10" s="3" customFormat="1" ht="12.75">
      <c r="A14" s="1"/>
      <c r="B14" s="1"/>
      <c r="C14" s="49" t="s">
        <v>36</v>
      </c>
      <c r="D14" s="56" t="s">
        <v>106</v>
      </c>
      <c r="E14" s="49" t="s">
        <v>37</v>
      </c>
      <c r="F14" s="49" t="s">
        <v>78</v>
      </c>
      <c r="G14" s="49" t="s">
        <v>38</v>
      </c>
      <c r="H14" s="49" t="s">
        <v>39</v>
      </c>
      <c r="I14" s="49" t="s">
        <v>108</v>
      </c>
      <c r="J14" s="49" t="s">
        <v>109</v>
      </c>
    </row>
    <row r="15" spans="1:10" s="3" customFormat="1" ht="13.5" thickBot="1">
      <c r="A15" s="51"/>
      <c r="B15" s="51"/>
      <c r="C15" s="12" t="s">
        <v>0</v>
      </c>
      <c r="D15" s="12" t="s">
        <v>0</v>
      </c>
      <c r="E15" s="12" t="s">
        <v>0</v>
      </c>
      <c r="F15" s="12" t="s">
        <v>0</v>
      </c>
      <c r="G15" s="12" t="s">
        <v>0</v>
      </c>
      <c r="H15" s="12" t="s">
        <v>0</v>
      </c>
      <c r="I15" s="12" t="s">
        <v>0</v>
      </c>
      <c r="J15" s="12" t="s">
        <v>0</v>
      </c>
    </row>
    <row r="17" spans="1:10" ht="12.75">
      <c r="A17" s="1" t="s">
        <v>131</v>
      </c>
      <c r="C17" s="14">
        <v>214631</v>
      </c>
      <c r="D17" s="14">
        <v>746</v>
      </c>
      <c r="E17" s="14">
        <v>44669</v>
      </c>
      <c r="F17" s="14">
        <v>0</v>
      </c>
      <c r="G17" s="14">
        <v>365878</v>
      </c>
      <c r="H17" s="14">
        <f>SUM(C17:G17)</f>
        <v>625924</v>
      </c>
      <c r="I17" s="14">
        <v>13176</v>
      </c>
      <c r="J17" s="14">
        <f>SUM(H17:I17)</f>
        <v>639100</v>
      </c>
    </row>
    <row r="18" spans="3:10" ht="12.75">
      <c r="C18" s="14"/>
      <c r="D18" s="14"/>
      <c r="E18" s="14"/>
      <c r="F18" s="14"/>
      <c r="G18" s="14"/>
      <c r="H18" s="14"/>
      <c r="I18" s="14"/>
      <c r="J18" s="14"/>
    </row>
    <row r="19" spans="1:10" ht="12.75">
      <c r="A19" s="4" t="s">
        <v>133</v>
      </c>
      <c r="C19" s="14">
        <v>0</v>
      </c>
      <c r="D19" s="14">
        <v>0</v>
      </c>
      <c r="E19" s="14">
        <v>0</v>
      </c>
      <c r="F19" s="14">
        <v>0</v>
      </c>
      <c r="G19" s="14">
        <v>84662</v>
      </c>
      <c r="H19" s="14">
        <f>SUM(C19:G19)</f>
        <v>84662</v>
      </c>
      <c r="I19" s="14">
        <v>-70</v>
      </c>
      <c r="J19" s="14">
        <f>SUM(H19:I19)</f>
        <v>84592</v>
      </c>
    </row>
    <row r="20" spans="1:10" ht="12.75">
      <c r="A20" s="4" t="s">
        <v>170</v>
      </c>
      <c r="C20" s="14">
        <v>0</v>
      </c>
      <c r="D20" s="14">
        <v>0</v>
      </c>
      <c r="E20" s="14">
        <v>0</v>
      </c>
      <c r="F20" s="14">
        <v>0</v>
      </c>
      <c r="G20" s="14">
        <v>-39170</v>
      </c>
      <c r="H20" s="14">
        <f>SUM(C20:G20)</f>
        <v>-39170</v>
      </c>
      <c r="I20" s="14">
        <v>0</v>
      </c>
      <c r="J20" s="14">
        <f>SUM(H20:I20)</f>
        <v>-39170</v>
      </c>
    </row>
    <row r="21" ht="12.75">
      <c r="A21" s="4" t="s">
        <v>134</v>
      </c>
    </row>
    <row r="22" spans="1:10" ht="12.75">
      <c r="A22" s="4" t="s">
        <v>135</v>
      </c>
      <c r="C22" s="14">
        <v>0</v>
      </c>
      <c r="D22" s="14">
        <v>0</v>
      </c>
      <c r="E22" s="14">
        <v>0</v>
      </c>
      <c r="F22" s="14">
        <v>0</v>
      </c>
      <c r="G22" s="14">
        <v>0</v>
      </c>
      <c r="H22" s="14">
        <f>SUM(C22:G22)</f>
        <v>0</v>
      </c>
      <c r="I22" s="14">
        <v>150</v>
      </c>
      <c r="J22" s="14">
        <f>SUM(H22:I22)</f>
        <v>150</v>
      </c>
    </row>
    <row r="23" ht="12.75">
      <c r="A23" s="4" t="s">
        <v>111</v>
      </c>
    </row>
    <row r="24" spans="1:10" ht="12.75">
      <c r="A24" s="4" t="s">
        <v>115</v>
      </c>
      <c r="C24" s="14">
        <v>0</v>
      </c>
      <c r="D24" s="14">
        <v>4526</v>
      </c>
      <c r="E24" s="14">
        <v>0</v>
      </c>
      <c r="F24" s="14">
        <v>0</v>
      </c>
      <c r="G24" s="14">
        <v>0</v>
      </c>
      <c r="H24" s="14">
        <f>SUM(C24:G24)</f>
        <v>4526</v>
      </c>
      <c r="I24" s="14">
        <v>0</v>
      </c>
      <c r="J24" s="14">
        <f>SUM(H24:I24)</f>
        <v>4526</v>
      </c>
    </row>
    <row r="25" spans="1:10" ht="12.75">
      <c r="A25" s="2"/>
      <c r="B25" s="2"/>
      <c r="C25" s="14"/>
      <c r="D25" s="14"/>
      <c r="E25" s="14"/>
      <c r="F25" s="14"/>
      <c r="G25" s="14"/>
      <c r="H25" s="14"/>
      <c r="I25" s="14"/>
      <c r="J25" s="14"/>
    </row>
    <row r="26" spans="1:10" ht="20.25" customHeight="1" thickBot="1">
      <c r="A26" s="52" t="s">
        <v>162</v>
      </c>
      <c r="B26" s="32"/>
      <c r="C26" s="34">
        <f aca="true" t="shared" si="0" ref="C26:J26">SUM(C17:C25)</f>
        <v>214631</v>
      </c>
      <c r="D26" s="34">
        <f t="shared" si="0"/>
        <v>5272</v>
      </c>
      <c r="E26" s="34">
        <f t="shared" si="0"/>
        <v>44669</v>
      </c>
      <c r="F26" s="34">
        <f t="shared" si="0"/>
        <v>0</v>
      </c>
      <c r="G26" s="34">
        <f t="shared" si="0"/>
        <v>411370</v>
      </c>
      <c r="H26" s="34">
        <f t="shared" si="0"/>
        <v>675942</v>
      </c>
      <c r="I26" s="34">
        <f t="shared" si="0"/>
        <v>13256</v>
      </c>
      <c r="J26" s="34">
        <f t="shared" si="0"/>
        <v>689198</v>
      </c>
    </row>
    <row r="27" spans="3:10" ht="12.75">
      <c r="C27" s="14"/>
      <c r="D27" s="14"/>
      <c r="E27" s="14"/>
      <c r="F27" s="14"/>
      <c r="G27" s="14"/>
      <c r="H27" s="14"/>
      <c r="I27" s="14"/>
      <c r="J27" s="14"/>
    </row>
    <row r="28" spans="1:10" ht="12.75">
      <c r="A28" s="1" t="s">
        <v>85</v>
      </c>
      <c r="C28" s="14">
        <v>177536</v>
      </c>
      <c r="D28" s="14">
        <v>-19</v>
      </c>
      <c r="E28" s="14">
        <v>73140</v>
      </c>
      <c r="F28" s="14">
        <v>-8676</v>
      </c>
      <c r="G28" s="14">
        <v>293130</v>
      </c>
      <c r="H28" s="14">
        <f>SUM(C28:G28)</f>
        <v>535111</v>
      </c>
      <c r="I28" s="17">
        <v>2523</v>
      </c>
      <c r="J28" s="14">
        <f>SUM(H28:I28)</f>
        <v>537634</v>
      </c>
    </row>
    <row r="29" spans="3:10" ht="12.75">
      <c r="C29" s="14"/>
      <c r="D29" s="14"/>
      <c r="E29" s="14"/>
      <c r="F29" s="14"/>
      <c r="G29" s="14"/>
      <c r="H29" s="14"/>
      <c r="I29" s="14"/>
      <c r="J29" s="14"/>
    </row>
    <row r="30" spans="1:10" ht="12.75">
      <c r="A30" s="4" t="s">
        <v>133</v>
      </c>
      <c r="B30" s="54"/>
      <c r="C30" s="17">
        <v>0</v>
      </c>
      <c r="D30" s="17">
        <v>0</v>
      </c>
      <c r="E30" s="17">
        <v>0</v>
      </c>
      <c r="F30" s="17">
        <v>0</v>
      </c>
      <c r="G30" s="17">
        <v>83347</v>
      </c>
      <c r="H30" s="14">
        <f>SUM(C30:G30)</f>
        <v>83347</v>
      </c>
      <c r="I30" s="17">
        <v>220</v>
      </c>
      <c r="J30" s="14">
        <f>SUM(H30:I30)</f>
        <v>83567</v>
      </c>
    </row>
    <row r="31" spans="1:10" ht="12.75">
      <c r="A31" s="4" t="s">
        <v>143</v>
      </c>
      <c r="B31" s="54"/>
      <c r="C31" s="17">
        <v>0</v>
      </c>
      <c r="D31" s="17">
        <v>0</v>
      </c>
      <c r="E31" s="17">
        <v>0</v>
      </c>
      <c r="F31" s="17">
        <v>0</v>
      </c>
      <c r="G31" s="17">
        <v>-19065</v>
      </c>
      <c r="H31" s="14">
        <f>SUM(C31:G31)</f>
        <v>-19065</v>
      </c>
      <c r="I31" s="17">
        <v>0</v>
      </c>
      <c r="J31" s="14">
        <f>SUM(H31:I31)</f>
        <v>-19065</v>
      </c>
    </row>
    <row r="32" spans="1:10" ht="12.75">
      <c r="A32" s="4" t="s">
        <v>61</v>
      </c>
      <c r="B32" s="54"/>
      <c r="C32" s="17">
        <v>1323</v>
      </c>
      <c r="D32" s="17">
        <v>0</v>
      </c>
      <c r="E32" s="17">
        <v>4674</v>
      </c>
      <c r="F32" s="17">
        <v>0</v>
      </c>
      <c r="G32" s="17">
        <v>0</v>
      </c>
      <c r="H32" s="14">
        <f>SUM(C32:G32)</f>
        <v>5997</v>
      </c>
      <c r="I32" s="17">
        <v>0</v>
      </c>
      <c r="J32" s="14">
        <f>SUM(H32:I32)</f>
        <v>5997</v>
      </c>
    </row>
    <row r="33" spans="1:10" ht="12.75">
      <c r="A33" s="4" t="s">
        <v>110</v>
      </c>
      <c r="B33" s="54"/>
      <c r="C33" s="17">
        <v>0</v>
      </c>
      <c r="D33" s="17">
        <v>0</v>
      </c>
      <c r="E33" s="17">
        <v>0</v>
      </c>
      <c r="F33" s="17">
        <v>-1250</v>
      </c>
      <c r="G33" s="17">
        <v>0</v>
      </c>
      <c r="H33" s="14">
        <f>SUM(C33:G33)</f>
        <v>-1250</v>
      </c>
      <c r="I33" s="17">
        <v>0</v>
      </c>
      <c r="J33" s="14">
        <f>SUM(H33:I33)</f>
        <v>-1250</v>
      </c>
    </row>
    <row r="34" spans="1:10" ht="12.75">
      <c r="A34" s="4" t="s">
        <v>166</v>
      </c>
      <c r="B34" s="54"/>
      <c r="C34" s="17">
        <v>0</v>
      </c>
      <c r="D34" s="17">
        <v>0</v>
      </c>
      <c r="E34" s="17">
        <v>2627</v>
      </c>
      <c r="F34" s="17">
        <v>9926</v>
      </c>
      <c r="G34" s="17">
        <v>0</v>
      </c>
      <c r="H34" s="14">
        <f>SUM(C34:G34)</f>
        <v>12553</v>
      </c>
      <c r="I34" s="17">
        <v>0</v>
      </c>
      <c r="J34" s="14">
        <f>SUM(H34:I34)</f>
        <v>12553</v>
      </c>
    </row>
    <row r="35" ht="12.75">
      <c r="A35" s="4" t="s">
        <v>144</v>
      </c>
    </row>
    <row r="36" spans="1:10" ht="12.75">
      <c r="A36" s="4" t="s">
        <v>145</v>
      </c>
      <c r="C36" s="17">
        <v>0</v>
      </c>
      <c r="D36" s="17">
        <v>0</v>
      </c>
      <c r="E36" s="17">
        <v>0</v>
      </c>
      <c r="F36" s="17">
        <v>0</v>
      </c>
      <c r="G36" s="17">
        <v>0</v>
      </c>
      <c r="H36" s="14">
        <f>SUM(C36:G36)</f>
        <v>0</v>
      </c>
      <c r="I36" s="17">
        <v>17349</v>
      </c>
      <c r="J36" s="14">
        <f>SUM(H36:I36)</f>
        <v>17349</v>
      </c>
    </row>
    <row r="37" ht="12.75">
      <c r="A37" s="4" t="s">
        <v>111</v>
      </c>
    </row>
    <row r="38" spans="1:10" ht="12.75">
      <c r="A38" s="4" t="s">
        <v>115</v>
      </c>
      <c r="C38" s="17">
        <v>0</v>
      </c>
      <c r="D38" s="17">
        <v>-65</v>
      </c>
      <c r="E38" s="17">
        <v>0</v>
      </c>
      <c r="F38" s="17">
        <v>0</v>
      </c>
      <c r="G38" s="17">
        <v>0</v>
      </c>
      <c r="H38" s="14">
        <f>SUM(C38:G38)</f>
        <v>-65</v>
      </c>
      <c r="I38" s="17">
        <v>0</v>
      </c>
      <c r="J38" s="14">
        <f>SUM(C38:G38)</f>
        <v>-65</v>
      </c>
    </row>
    <row r="40" spans="1:10" ht="13.5" thickBot="1">
      <c r="A40" s="52" t="s">
        <v>163</v>
      </c>
      <c r="B40" s="32"/>
      <c r="C40" s="34">
        <f aca="true" t="shared" si="1" ref="C40:J40">SUM(C28:C38)</f>
        <v>178859</v>
      </c>
      <c r="D40" s="34">
        <f t="shared" si="1"/>
        <v>-84</v>
      </c>
      <c r="E40" s="34">
        <f t="shared" si="1"/>
        <v>80441</v>
      </c>
      <c r="F40" s="34">
        <f t="shared" si="1"/>
        <v>0</v>
      </c>
      <c r="G40" s="34">
        <f t="shared" si="1"/>
        <v>357412</v>
      </c>
      <c r="H40" s="34">
        <f t="shared" si="1"/>
        <v>616628</v>
      </c>
      <c r="I40" s="34">
        <f t="shared" si="1"/>
        <v>20092</v>
      </c>
      <c r="J40" s="34">
        <f t="shared" si="1"/>
        <v>636720</v>
      </c>
    </row>
    <row r="41" spans="1:10" ht="12.75">
      <c r="A41" s="15"/>
      <c r="B41" s="39"/>
      <c r="C41" s="17"/>
      <c r="D41" s="17"/>
      <c r="E41" s="17"/>
      <c r="F41" s="17"/>
      <c r="G41" s="17"/>
      <c r="H41" s="17"/>
      <c r="I41" s="17"/>
      <c r="J41" s="17"/>
    </row>
    <row r="42" spans="1:10" ht="12.75" customHeight="1">
      <c r="A42" s="68" t="s">
        <v>132</v>
      </c>
      <c r="B42" s="68"/>
      <c r="C42" s="68"/>
      <c r="D42" s="68"/>
      <c r="E42" s="68"/>
      <c r="F42" s="68"/>
      <c r="G42" s="68"/>
      <c r="H42" s="68"/>
      <c r="I42" s="68"/>
      <c r="J42" s="68"/>
    </row>
    <row r="43" spans="1:10" ht="12.75">
      <c r="A43" s="68"/>
      <c r="B43" s="68"/>
      <c r="C43" s="68"/>
      <c r="D43" s="68"/>
      <c r="E43" s="68"/>
      <c r="F43" s="68"/>
      <c r="G43" s="68"/>
      <c r="H43" s="68"/>
      <c r="I43" s="68"/>
      <c r="J43" s="68"/>
    </row>
    <row r="44" spans="7:9" ht="12.75">
      <c r="G44" s="14"/>
      <c r="H44" s="14"/>
      <c r="I44" s="14"/>
    </row>
  </sheetData>
  <sheetProtection/>
  <mergeCells count="3">
    <mergeCell ref="C9:H9"/>
    <mergeCell ref="A42:J43"/>
    <mergeCell ref="C10:F10"/>
  </mergeCells>
  <printOptions/>
  <pageMargins left="0.75" right="0.75" top="0.17" bottom="0.17" header="0.17" footer="0.17"/>
  <pageSetup horizontalDpi="300" verticalDpi="300" orientation="landscape" paperSize="9"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dimension ref="A2:H68"/>
  <sheetViews>
    <sheetView zoomScalePageLayoutView="0" workbookViewId="0" topLeftCell="A21">
      <selection activeCell="D48" sqref="D48"/>
    </sheetView>
  </sheetViews>
  <sheetFormatPr defaultColWidth="9.140625" defaultRowHeight="12.75"/>
  <cols>
    <col min="1" max="1" width="2.57421875" style="2" customWidth="1"/>
    <col min="2" max="2" width="48.421875" style="2" customWidth="1"/>
    <col min="3" max="3" width="9.00390625" style="2" customWidth="1"/>
    <col min="4" max="4" width="10.421875" style="2" customWidth="1"/>
    <col min="5" max="5" width="7.7109375" style="2" customWidth="1"/>
    <col min="6" max="6" width="0" style="2" hidden="1" customWidth="1"/>
    <col min="7" max="7" width="10.8515625" style="2" customWidth="1"/>
    <col min="8" max="16384" width="9.140625" style="2" customWidth="1"/>
  </cols>
  <sheetData>
    <row r="2" ht="12.75">
      <c r="A2" s="1" t="s">
        <v>29</v>
      </c>
    </row>
    <row r="4" ht="12.75">
      <c r="A4" s="3" t="s">
        <v>30</v>
      </c>
    </row>
    <row r="5" ht="9" customHeight="1"/>
    <row r="6" ht="12.75">
      <c r="A6" s="3" t="s">
        <v>123</v>
      </c>
    </row>
    <row r="7" spans="1:7" ht="12.75">
      <c r="A7" s="3" t="s">
        <v>155</v>
      </c>
      <c r="D7" s="55" t="s">
        <v>137</v>
      </c>
      <c r="G7" s="49" t="s">
        <v>100</v>
      </c>
    </row>
    <row r="8" spans="4:7" ht="12.75">
      <c r="D8" s="8" t="s">
        <v>161</v>
      </c>
      <c r="F8" s="8" t="s">
        <v>40</v>
      </c>
      <c r="G8" s="8" t="s">
        <v>164</v>
      </c>
    </row>
    <row r="9" spans="4:7" ht="12.75">
      <c r="D9" s="49" t="s">
        <v>0</v>
      </c>
      <c r="F9" s="49" t="s">
        <v>0</v>
      </c>
      <c r="G9" s="49" t="s">
        <v>0</v>
      </c>
    </row>
    <row r="10" spans="1:7" ht="12.75">
      <c r="A10" s="3" t="s">
        <v>41</v>
      </c>
      <c r="G10" s="49"/>
    </row>
    <row r="11" spans="1:7" ht="12.75">
      <c r="A11" s="2" t="s">
        <v>42</v>
      </c>
      <c r="D11" s="14">
        <v>105344</v>
      </c>
      <c r="F11" s="14"/>
      <c r="G11" s="14">
        <v>103105</v>
      </c>
    </row>
    <row r="12" spans="1:7" ht="12.75">
      <c r="A12" s="2" t="s">
        <v>43</v>
      </c>
      <c r="D12" s="14"/>
      <c r="F12" s="14"/>
      <c r="G12" s="14"/>
    </row>
    <row r="13" spans="2:7" ht="12.75">
      <c r="B13" s="2" t="s">
        <v>44</v>
      </c>
      <c r="D13" s="14">
        <v>1215</v>
      </c>
      <c r="F13" s="14"/>
      <c r="G13" s="14">
        <v>817</v>
      </c>
    </row>
    <row r="14" spans="2:7" ht="12" customHeight="1">
      <c r="B14" s="2" t="s">
        <v>63</v>
      </c>
      <c r="D14" s="14">
        <v>4650</v>
      </c>
      <c r="F14" s="14"/>
      <c r="G14" s="14">
        <v>4650</v>
      </c>
    </row>
    <row r="15" spans="2:7" ht="12.75">
      <c r="B15" s="2" t="s">
        <v>45</v>
      </c>
      <c r="D15" s="14">
        <v>17614</v>
      </c>
      <c r="F15" s="14"/>
      <c r="G15" s="14">
        <v>16688</v>
      </c>
    </row>
    <row r="16" spans="2:7" ht="12.75">
      <c r="B16" s="2" t="s">
        <v>47</v>
      </c>
      <c r="D16" s="17">
        <v>0</v>
      </c>
      <c r="E16" s="7"/>
      <c r="F16" s="17"/>
      <c r="G16" s="17">
        <v>-132</v>
      </c>
    </row>
    <row r="17" spans="2:7" ht="12.75">
      <c r="B17" s="2" t="s">
        <v>124</v>
      </c>
      <c r="D17" s="14">
        <v>4926</v>
      </c>
      <c r="F17" s="14"/>
      <c r="G17" s="14">
        <v>748</v>
      </c>
    </row>
    <row r="18" spans="2:7" ht="12.75">
      <c r="B18" s="2" t="s">
        <v>46</v>
      </c>
      <c r="D18" s="14">
        <v>-3385</v>
      </c>
      <c r="F18" s="14"/>
      <c r="G18" s="14">
        <v>-1665</v>
      </c>
    </row>
    <row r="19" spans="2:7" ht="12.75">
      <c r="B19" s="2" t="s">
        <v>80</v>
      </c>
      <c r="D19" s="14">
        <v>-777</v>
      </c>
      <c r="F19" s="14"/>
      <c r="G19" s="14">
        <v>-240</v>
      </c>
    </row>
    <row r="20" spans="2:7" ht="12.75">
      <c r="B20" s="2" t="s">
        <v>142</v>
      </c>
      <c r="D20" s="14">
        <v>0</v>
      </c>
      <c r="F20" s="14"/>
      <c r="G20" s="14">
        <v>-5865</v>
      </c>
    </row>
    <row r="21" spans="2:7" ht="12.75">
      <c r="B21" s="2" t="s">
        <v>65</v>
      </c>
      <c r="D21" s="14">
        <v>66</v>
      </c>
      <c r="F21" s="14"/>
      <c r="G21" s="14">
        <v>93</v>
      </c>
    </row>
    <row r="22" spans="2:7" ht="12.75">
      <c r="B22" s="2" t="s">
        <v>102</v>
      </c>
      <c r="D22" s="14">
        <v>0</v>
      </c>
      <c r="F22" s="14"/>
      <c r="G22" s="14">
        <v>69</v>
      </c>
    </row>
    <row r="23" spans="2:7" ht="12.75">
      <c r="B23" s="2" t="s">
        <v>64</v>
      </c>
      <c r="D23" s="17">
        <v>586</v>
      </c>
      <c r="E23" s="7"/>
      <c r="F23" s="17"/>
      <c r="G23" s="17">
        <v>773</v>
      </c>
    </row>
    <row r="24" spans="2:7" ht="12.75">
      <c r="B24" s="2" t="s">
        <v>146</v>
      </c>
      <c r="D24" s="20">
        <v>52</v>
      </c>
      <c r="F24" s="20"/>
      <c r="G24" s="20">
        <v>-11</v>
      </c>
    </row>
    <row r="25" spans="1:7" ht="12.75">
      <c r="A25" s="2" t="s">
        <v>48</v>
      </c>
      <c r="D25" s="14">
        <f>SUM(D11:D24)</f>
        <v>130291</v>
      </c>
      <c r="F25" s="14">
        <f>SUM(F11:F24)</f>
        <v>0</v>
      </c>
      <c r="G25" s="14">
        <f>SUM(G11:G24)</f>
        <v>119030</v>
      </c>
    </row>
    <row r="26" spans="4:7" ht="12" customHeight="1">
      <c r="D26" s="14"/>
      <c r="F26" s="14"/>
      <c r="G26" s="14"/>
    </row>
    <row r="27" spans="1:7" ht="12.75">
      <c r="A27" s="2" t="s">
        <v>49</v>
      </c>
      <c r="D27" s="14"/>
      <c r="F27" s="14"/>
      <c r="G27" s="14"/>
    </row>
    <row r="28" spans="2:7" ht="12.75">
      <c r="B28" s="2" t="s">
        <v>10</v>
      </c>
      <c r="D28" s="14">
        <v>-30691</v>
      </c>
      <c r="F28" s="14"/>
      <c r="G28" s="14">
        <v>-17062</v>
      </c>
    </row>
    <row r="29" spans="2:7" ht="12.75">
      <c r="B29" s="2" t="s">
        <v>9</v>
      </c>
      <c r="D29" s="14">
        <v>-2242</v>
      </c>
      <c r="F29" s="14"/>
      <c r="G29" s="14">
        <f>-18829-74</f>
        <v>-18903</v>
      </c>
    </row>
    <row r="30" spans="2:7" ht="12.75">
      <c r="B30" s="2" t="s">
        <v>7</v>
      </c>
      <c r="D30" s="20">
        <v>23197</v>
      </c>
      <c r="F30" s="20"/>
      <c r="G30" s="20">
        <v>-2880</v>
      </c>
    </row>
    <row r="31" spans="1:7" ht="12.75">
      <c r="A31" s="2" t="s">
        <v>50</v>
      </c>
      <c r="D31" s="14">
        <f>SUM(D25:D30)</f>
        <v>120555</v>
      </c>
      <c r="F31" s="14">
        <f>SUM(F25:F30)</f>
        <v>0</v>
      </c>
      <c r="G31" s="14">
        <f>SUM(G25:G30)</f>
        <v>80185</v>
      </c>
    </row>
    <row r="32" spans="2:7" ht="12.75">
      <c r="B32" s="2" t="s">
        <v>51</v>
      </c>
      <c r="D32" s="14">
        <v>-1211</v>
      </c>
      <c r="F32" s="14"/>
      <c r="G32" s="14">
        <v>-609</v>
      </c>
    </row>
    <row r="33" spans="2:7" ht="12.75">
      <c r="B33" s="2" t="s">
        <v>52</v>
      </c>
      <c r="D33" s="14">
        <v>-19788</v>
      </c>
      <c r="F33" s="14"/>
      <c r="G33" s="14">
        <v>-11743</v>
      </c>
    </row>
    <row r="34" spans="2:7" ht="12.75">
      <c r="B34" s="2" t="s">
        <v>79</v>
      </c>
      <c r="D34" s="59">
        <v>3867</v>
      </c>
      <c r="G34" s="59">
        <v>7931</v>
      </c>
    </row>
    <row r="35" spans="1:7" ht="12.75">
      <c r="A35" s="2" t="s">
        <v>151</v>
      </c>
      <c r="D35" s="31">
        <f>SUM(D31:D34)</f>
        <v>103423</v>
      </c>
      <c r="F35" s="31">
        <f>SUM(F31:F33)</f>
        <v>0</v>
      </c>
      <c r="G35" s="31">
        <f>SUM(G31:G34)</f>
        <v>75764</v>
      </c>
    </row>
    <row r="36" spans="4:7" ht="13.5" customHeight="1">
      <c r="D36" s="14"/>
      <c r="F36" s="14"/>
      <c r="G36" s="14"/>
    </row>
    <row r="37" spans="1:7" ht="12.75">
      <c r="A37" s="3" t="s">
        <v>53</v>
      </c>
      <c r="D37" s="14"/>
      <c r="F37" s="14"/>
      <c r="G37" s="14"/>
    </row>
    <row r="38" spans="1:7" ht="12.75">
      <c r="A38" s="3"/>
      <c r="B38" s="2" t="s">
        <v>147</v>
      </c>
      <c r="D38" s="14">
        <v>-9649</v>
      </c>
      <c r="F38" s="14"/>
      <c r="G38" s="14">
        <v>-22461</v>
      </c>
    </row>
    <row r="39" spans="1:7" ht="12.75">
      <c r="A39" s="3"/>
      <c r="B39" s="2" t="s">
        <v>148</v>
      </c>
      <c r="D39" s="14">
        <v>0</v>
      </c>
      <c r="F39" s="14"/>
      <c r="G39" s="14">
        <v>-734</v>
      </c>
    </row>
    <row r="40" spans="2:7" ht="12" customHeight="1">
      <c r="B40" s="2" t="s">
        <v>101</v>
      </c>
      <c r="D40" s="14">
        <v>0</v>
      </c>
      <c r="F40" s="14"/>
      <c r="G40" s="14">
        <v>3048</v>
      </c>
    </row>
    <row r="41" spans="2:7" ht="12" customHeight="1">
      <c r="B41" s="2" t="s">
        <v>152</v>
      </c>
      <c r="D41" s="14">
        <v>-3000</v>
      </c>
      <c r="F41" s="14"/>
      <c r="G41" s="14">
        <v>0</v>
      </c>
    </row>
    <row r="42" spans="2:7" ht="12" customHeight="1">
      <c r="B42" s="2" t="s">
        <v>149</v>
      </c>
      <c r="D42" s="14">
        <v>3000</v>
      </c>
      <c r="F42" s="14"/>
      <c r="G42" s="14">
        <v>2000</v>
      </c>
    </row>
    <row r="43" spans="2:7" ht="12" customHeight="1">
      <c r="B43" s="2" t="s">
        <v>150</v>
      </c>
      <c r="D43" s="14">
        <v>0</v>
      </c>
      <c r="F43" s="14"/>
      <c r="G43" s="14">
        <v>2000</v>
      </c>
    </row>
    <row r="44" spans="2:7" ht="12.75">
      <c r="B44" s="2" t="s">
        <v>54</v>
      </c>
      <c r="D44" s="14">
        <v>-135226</v>
      </c>
      <c r="F44" s="14"/>
      <c r="G44" s="14">
        <v>-48535</v>
      </c>
    </row>
    <row r="45" spans="2:7" ht="12.75">
      <c r="B45" s="2" t="s">
        <v>55</v>
      </c>
      <c r="D45" s="14">
        <v>1820</v>
      </c>
      <c r="F45" s="14"/>
      <c r="G45" s="14">
        <v>747</v>
      </c>
    </row>
    <row r="46" spans="2:7" ht="12.75">
      <c r="B46" s="2" t="s">
        <v>56</v>
      </c>
      <c r="D46" s="14">
        <v>-25606</v>
      </c>
      <c r="F46" s="14"/>
      <c r="G46" s="14">
        <v>-35914</v>
      </c>
    </row>
    <row r="47" spans="2:7" ht="12.75">
      <c r="B47" s="2" t="s">
        <v>57</v>
      </c>
      <c r="D47" s="14">
        <v>3743</v>
      </c>
      <c r="F47" s="14"/>
      <c r="G47" s="14">
        <v>1665</v>
      </c>
    </row>
    <row r="48" spans="2:7" ht="12.75">
      <c r="B48" s="2" t="s">
        <v>171</v>
      </c>
      <c r="D48" s="14">
        <v>0</v>
      </c>
      <c r="F48" s="14"/>
      <c r="G48" s="14">
        <v>132</v>
      </c>
    </row>
    <row r="49" spans="1:7" ht="12.75">
      <c r="A49" s="2" t="s">
        <v>60</v>
      </c>
      <c r="D49" s="31">
        <f>SUM(D37:D48)</f>
        <v>-164918</v>
      </c>
      <c r="F49" s="31">
        <f>SUM(F37:F48)</f>
        <v>0</v>
      </c>
      <c r="G49" s="31">
        <f>SUM(G37:G48)</f>
        <v>-98052</v>
      </c>
    </row>
    <row r="50" spans="4:7" ht="12.75" customHeight="1">
      <c r="D50" s="14"/>
      <c r="F50" s="14"/>
      <c r="G50" s="14"/>
    </row>
    <row r="51" spans="1:7" ht="12.75">
      <c r="A51" s="3" t="s">
        <v>58</v>
      </c>
      <c r="D51" s="14"/>
      <c r="F51" s="14"/>
      <c r="G51" s="14"/>
    </row>
    <row r="52" spans="2:7" ht="12.75" customHeight="1">
      <c r="B52" s="2" t="s">
        <v>170</v>
      </c>
      <c r="D52" s="14">
        <v>-39170</v>
      </c>
      <c r="F52" s="14"/>
      <c r="G52" s="14">
        <v>-19065</v>
      </c>
    </row>
    <row r="53" spans="2:7" ht="12.75" customHeight="1">
      <c r="B53" s="2" t="s">
        <v>154</v>
      </c>
      <c r="D53" s="14">
        <v>150</v>
      </c>
      <c r="F53" s="14"/>
      <c r="G53" s="14">
        <v>17693</v>
      </c>
    </row>
    <row r="54" spans="2:7" ht="12.75" customHeight="1">
      <c r="B54" s="2" t="s">
        <v>81</v>
      </c>
      <c r="D54" s="14">
        <v>0</v>
      </c>
      <c r="F54" s="14"/>
      <c r="G54" s="14">
        <v>5997</v>
      </c>
    </row>
    <row r="55" spans="2:7" ht="12.75" customHeight="1">
      <c r="B55" s="2" t="s">
        <v>82</v>
      </c>
      <c r="D55" s="14">
        <v>0</v>
      </c>
      <c r="F55" s="14"/>
      <c r="G55" s="14">
        <v>-1250</v>
      </c>
    </row>
    <row r="56" spans="2:7" ht="12" customHeight="1">
      <c r="B56" s="2" t="s">
        <v>167</v>
      </c>
      <c r="D56" s="14">
        <v>0</v>
      </c>
      <c r="F56" s="14"/>
      <c r="G56" s="14">
        <v>12553</v>
      </c>
    </row>
    <row r="57" spans="2:7" ht="12.75">
      <c r="B57" s="2" t="s">
        <v>112</v>
      </c>
      <c r="D57" s="14">
        <v>89979</v>
      </c>
      <c r="F57" s="14"/>
      <c r="G57" s="14">
        <v>83197</v>
      </c>
    </row>
    <row r="58" spans="2:7" ht="12.75">
      <c r="B58" s="2" t="s">
        <v>153</v>
      </c>
      <c r="D58" s="14">
        <v>-1576</v>
      </c>
      <c r="F58" s="14"/>
      <c r="G58" s="14">
        <v>0</v>
      </c>
    </row>
    <row r="59" spans="2:7" ht="12.75">
      <c r="B59" s="2" t="s">
        <v>84</v>
      </c>
      <c r="D59" s="14">
        <v>-25969</v>
      </c>
      <c r="F59" s="14"/>
      <c r="G59" s="14">
        <v>-6380</v>
      </c>
    </row>
    <row r="60" spans="2:7" ht="12" customHeight="1">
      <c r="B60" s="2" t="s">
        <v>59</v>
      </c>
      <c r="D60" s="14">
        <v>-3715</v>
      </c>
      <c r="F60" s="14"/>
      <c r="G60" s="14">
        <v>-760</v>
      </c>
    </row>
    <row r="61" spans="1:7" ht="12.75">
      <c r="A61" s="2" t="s">
        <v>168</v>
      </c>
      <c r="D61" s="31">
        <f>SUM(D52:D60)</f>
        <v>19699</v>
      </c>
      <c r="F61" s="31">
        <f>SUM(F52:F60)</f>
        <v>0</v>
      </c>
      <c r="G61" s="31">
        <f>SUM(G52:G60)</f>
        <v>91985</v>
      </c>
    </row>
    <row r="62" spans="4:7" ht="12.75" customHeight="1">
      <c r="D62" s="14"/>
      <c r="F62" s="14"/>
      <c r="G62" s="14"/>
    </row>
    <row r="63" spans="1:7" ht="12.75">
      <c r="A63" s="3" t="s">
        <v>169</v>
      </c>
      <c r="D63" s="14">
        <f>+D61+D49+D35</f>
        <v>-41796</v>
      </c>
      <c r="F63" s="14">
        <f>+F61+F49+F35</f>
        <v>0</v>
      </c>
      <c r="G63" s="14">
        <f>+G61+G49+G35</f>
        <v>69697</v>
      </c>
    </row>
    <row r="64" spans="1:7" ht="12.75">
      <c r="A64" s="3" t="s">
        <v>62</v>
      </c>
      <c r="D64" s="14">
        <v>198925</v>
      </c>
      <c r="F64" s="14">
        <v>103216</v>
      </c>
      <c r="G64" s="14">
        <v>106228</v>
      </c>
    </row>
    <row r="65" spans="1:7" ht="13.5" thickBot="1">
      <c r="A65" s="3" t="s">
        <v>165</v>
      </c>
      <c r="D65" s="41">
        <f>SUM(D63:D64)</f>
        <v>157129</v>
      </c>
      <c r="F65" s="41">
        <f>SUM(F63:F64)</f>
        <v>103216</v>
      </c>
      <c r="G65" s="41">
        <f>SUM(G63:G64)</f>
        <v>175925</v>
      </c>
    </row>
    <row r="66" spans="1:7" ht="13.5" thickTop="1">
      <c r="A66" s="3"/>
      <c r="D66" s="17"/>
      <c r="F66" s="17"/>
      <c r="G66" s="17"/>
    </row>
    <row r="67" spans="1:8" ht="7.5" customHeight="1">
      <c r="A67" s="68" t="s">
        <v>136</v>
      </c>
      <c r="B67" s="68"/>
      <c r="C67" s="68"/>
      <c r="D67" s="68"/>
      <c r="E67" s="68"/>
      <c r="F67" s="68"/>
      <c r="G67" s="68"/>
      <c r="H67" s="68"/>
    </row>
    <row r="68" spans="1:8" ht="26.25" customHeight="1">
      <c r="A68" s="68"/>
      <c r="B68" s="68"/>
      <c r="C68" s="68"/>
      <c r="D68" s="68"/>
      <c r="E68" s="68"/>
      <c r="F68" s="68"/>
      <c r="G68" s="68"/>
      <c r="H68" s="68"/>
    </row>
  </sheetData>
  <sheetProtection/>
  <mergeCells count="1">
    <mergeCell ref="A67:H68"/>
  </mergeCells>
  <printOptions/>
  <pageMargins left="0.55" right="0.54" top="0.17" bottom="0.17" header="0.17" footer="0.17"/>
  <pageSetup horizontalDpi="300" verticalDpi="300" orientation="portrait" paperSize="9" scale="95"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tguser</cp:lastModifiedBy>
  <cp:lastPrinted>2007-11-18T07:18:01Z</cp:lastPrinted>
  <dcterms:created xsi:type="dcterms:W3CDTF">1996-10-14T23:33:28Z</dcterms:created>
  <dcterms:modified xsi:type="dcterms:W3CDTF">2007-11-19T09:36:28Z</dcterms:modified>
  <cp:category/>
  <cp:version/>
  <cp:contentType/>
  <cp:contentStatus/>
</cp:coreProperties>
</file>